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cisudk.sharepoint.com/sites/CISUSekretariat/Delte dokumenter/General/08_Forening og Bestyrelse/02_Bestyrelse/A Møder og referater/Moedeindkald 2024/Bestyrelsesmøde 2024.10.31/Bilag/"/>
    </mc:Choice>
  </mc:AlternateContent>
  <xr:revisionPtr revIDLastSave="301" documentId="8_{4B63F624-2D78-4BB3-A8C9-5544080FC0BF}" xr6:coauthVersionLast="47" xr6:coauthVersionMax="47" xr10:uidLastSave="{CD4210F3-250A-498A-8828-343DA03DF889}"/>
  <bookViews>
    <workbookView xWindow="-120" yWindow="-120" windowWidth="38640" windowHeight="21240" tabRatio="840" xr2:uid="{00000000-000D-0000-FFFF-FFFF00000000}"/>
  </bookViews>
  <sheets>
    <sheet name="1 - Resumé" sheetId="11" r:id="rId1"/>
    <sheet name="2 - Outcomes" sheetId="17" r:id="rId2"/>
    <sheet name="3 - Omkostningskategorier" sheetId="4" r:id="rId3"/>
  </sheets>
  <definedNames>
    <definedName name="_xlnm.Print_Area" localSheetId="0">'1 - Resumé'!$A$1:$K$43</definedName>
    <definedName name="_xlnm.Print_Area" localSheetId="1">'2 - Outcomes'!$A$1:$K$41</definedName>
    <definedName name="_xlnm.Print_Area" localSheetId="2">'3 - Omkostningskategorier'!$A$1:$J$93</definedName>
    <definedName name="_xlnm.Print_Titles" localSheetId="2">'3 - Omkostningskategorier'!$1:$4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1" l="1"/>
  <c r="L6" i="11" l="1"/>
  <c r="J6" i="11"/>
  <c r="H6" i="11"/>
  <c r="F9" i="11"/>
  <c r="F6" i="11"/>
  <c r="L29" i="17"/>
  <c r="J29" i="17"/>
  <c r="D93" i="4"/>
  <c r="D82" i="4"/>
  <c r="D80" i="4"/>
  <c r="D75" i="4"/>
  <c r="L40" i="17" l="1"/>
  <c r="L39" i="17"/>
  <c r="L38" i="17"/>
  <c r="L37" i="17"/>
  <c r="L36" i="17"/>
  <c r="L35" i="17"/>
  <c r="J40" i="17"/>
  <c r="J39" i="17"/>
  <c r="J38" i="17"/>
  <c r="J37" i="17"/>
  <c r="J36" i="17"/>
  <c r="J35" i="17"/>
  <c r="H40" i="17"/>
  <c r="H39" i="17"/>
  <c r="H38" i="17"/>
  <c r="H37" i="17"/>
  <c r="H36" i="17"/>
  <c r="H35" i="17"/>
  <c r="F40" i="17"/>
  <c r="F39" i="17"/>
  <c r="F38" i="17"/>
  <c r="F37" i="17"/>
  <c r="F36" i="17"/>
  <c r="F35" i="17"/>
  <c r="D39" i="17"/>
  <c r="D38" i="17"/>
  <c r="D37" i="17"/>
  <c r="D36" i="17"/>
  <c r="D35" i="17"/>
  <c r="B38" i="17"/>
  <c r="H29" i="17"/>
  <c r="F29" i="17"/>
  <c r="D29" i="17"/>
  <c r="D40" i="17" s="1"/>
  <c r="B29" i="17"/>
  <c r="L25" i="17"/>
  <c r="J25" i="17"/>
  <c r="H25" i="17"/>
  <c r="F25" i="17"/>
  <c r="D25" i="17"/>
  <c r="B25" i="17"/>
  <c r="L21" i="17"/>
  <c r="J21" i="17"/>
  <c r="H21" i="17"/>
  <c r="F21" i="17"/>
  <c r="D21" i="17"/>
  <c r="B21" i="17"/>
  <c r="L17" i="17"/>
  <c r="J17" i="17"/>
  <c r="H17" i="17"/>
  <c r="F17" i="17"/>
  <c r="D17" i="17"/>
  <c r="B17" i="17"/>
  <c r="L13" i="17"/>
  <c r="J13" i="17"/>
  <c r="H13" i="17"/>
  <c r="F13" i="17"/>
  <c r="D13" i="17"/>
  <c r="B13" i="17"/>
  <c r="L16" i="17"/>
  <c r="L15" i="17"/>
  <c r="L14" i="17"/>
  <c r="J16" i="17"/>
  <c r="J15" i="17"/>
  <c r="J14" i="17"/>
  <c r="H16" i="17"/>
  <c r="H15" i="17"/>
  <c r="H14" i="17"/>
  <c r="L20" i="17"/>
  <c r="L19" i="17"/>
  <c r="L18" i="17"/>
  <c r="J20" i="17"/>
  <c r="J19" i="17"/>
  <c r="J18" i="17"/>
  <c r="H20" i="17"/>
  <c r="H19" i="17"/>
  <c r="H18" i="17"/>
  <c r="F20" i="17"/>
  <c r="F19" i="17"/>
  <c r="F18" i="17"/>
  <c r="L24" i="17"/>
  <c r="L23" i="17"/>
  <c r="L22" i="17"/>
  <c r="J24" i="17"/>
  <c r="J23" i="17"/>
  <c r="J22" i="17"/>
  <c r="H24" i="17"/>
  <c r="H23" i="17"/>
  <c r="H22" i="17"/>
  <c r="F24" i="17"/>
  <c r="F23" i="17"/>
  <c r="F22" i="17"/>
  <c r="D24" i="17"/>
  <c r="D23" i="17"/>
  <c r="D22" i="17"/>
  <c r="L28" i="17"/>
  <c r="L27" i="17"/>
  <c r="L26" i="17"/>
  <c r="J28" i="17"/>
  <c r="J27" i="17"/>
  <c r="J26" i="17"/>
  <c r="H28" i="17"/>
  <c r="H27" i="17"/>
  <c r="H26" i="17"/>
  <c r="F28" i="17"/>
  <c r="F27" i="17"/>
  <c r="F26" i="17"/>
  <c r="L32" i="17"/>
  <c r="L31" i="17"/>
  <c r="L30" i="17"/>
  <c r="J32" i="17"/>
  <c r="J31" i="17"/>
  <c r="J30" i="17"/>
  <c r="H32" i="17"/>
  <c r="H31" i="17"/>
  <c r="H30" i="17"/>
  <c r="F32" i="17"/>
  <c r="F31" i="17"/>
  <c r="F30" i="17"/>
  <c r="D32" i="17"/>
  <c r="D31" i="17"/>
  <c r="D30" i="17"/>
  <c r="D28" i="17"/>
  <c r="D27" i="17"/>
  <c r="D26" i="17"/>
  <c r="D20" i="17"/>
  <c r="D19" i="17"/>
  <c r="D18" i="17"/>
  <c r="D16" i="17"/>
  <c r="D15" i="17"/>
  <c r="D14" i="17"/>
  <c r="D12" i="17"/>
  <c r="D11" i="17"/>
  <c r="D10" i="17"/>
  <c r="D8" i="17"/>
  <c r="D7" i="17"/>
  <c r="D6" i="17"/>
  <c r="J69" i="4"/>
  <c r="H69" i="4"/>
  <c r="L64" i="4"/>
  <c r="L69" i="4" s="1"/>
  <c r="J64" i="4"/>
  <c r="H64" i="4"/>
  <c r="F64" i="4"/>
  <c r="F69" i="4" s="1"/>
  <c r="D64" i="4"/>
  <c r="D69" i="4" s="1"/>
  <c r="D7" i="11" l="1"/>
  <c r="D18" i="4" l="1"/>
  <c r="D53" i="4"/>
  <c r="D9" i="4"/>
  <c r="D14" i="4" s="1"/>
  <c r="D20" i="4"/>
  <c r="D25" i="4" s="1"/>
  <c r="D91" i="4"/>
  <c r="D90" i="4"/>
  <c r="D89" i="4"/>
  <c r="D88" i="4"/>
  <c r="D86" i="4"/>
  <c r="D85" i="4"/>
  <c r="D84" i="4"/>
  <c r="F31" i="4"/>
  <c r="D36" i="4"/>
  <c r="D47" i="4"/>
  <c r="D42" i="4"/>
  <c r="D31" i="4"/>
  <c r="L18" i="4" l="1"/>
  <c r="L17" i="4"/>
  <c r="J18" i="4"/>
  <c r="J17" i="4"/>
  <c r="H18" i="4"/>
  <c r="H17" i="4"/>
  <c r="F18" i="4"/>
  <c r="F17" i="4"/>
  <c r="D5" i="17" l="1"/>
  <c r="D9" i="17"/>
  <c r="D33" i="11"/>
  <c r="D34" i="11"/>
  <c r="D37" i="11"/>
  <c r="D36" i="11"/>
  <c r="L10" i="11"/>
  <c r="D35" i="11"/>
  <c r="D27" i="11"/>
  <c r="D26" i="11"/>
  <c r="D25" i="11"/>
  <c r="D24" i="11"/>
  <c r="D19" i="11"/>
  <c r="D18" i="11"/>
  <c r="D17" i="11"/>
  <c r="D42" i="11" s="1"/>
  <c r="D16" i="11"/>
  <c r="D14" i="11"/>
  <c r="D15" i="11" s="1"/>
  <c r="D10" i="11"/>
  <c r="L34" i="11"/>
  <c r="L33" i="11"/>
  <c r="L12" i="17"/>
  <c r="L11" i="17"/>
  <c r="L10" i="17"/>
  <c r="L8" i="17"/>
  <c r="L7" i="17"/>
  <c r="L6" i="17"/>
  <c r="L5" i="17" s="1"/>
  <c r="L91" i="4"/>
  <c r="L19" i="11" s="1"/>
  <c r="L90" i="4"/>
  <c r="L18" i="11" s="1"/>
  <c r="L89" i="4"/>
  <c r="L17" i="11" s="1"/>
  <c r="L42" i="11" s="1"/>
  <c r="L88" i="4"/>
  <c r="L16" i="11" s="1"/>
  <c r="L86" i="4"/>
  <c r="L27" i="11" s="1"/>
  <c r="K80" i="4"/>
  <c r="L75" i="4"/>
  <c r="L80" i="4" s="1"/>
  <c r="K69" i="4"/>
  <c r="K58" i="4"/>
  <c r="L53" i="4"/>
  <c r="L58" i="4" s="1"/>
  <c r="K36" i="4"/>
  <c r="L31" i="4"/>
  <c r="L36" i="4" s="1"/>
  <c r="K25" i="4"/>
  <c r="L84" i="4"/>
  <c r="L25" i="11" s="1"/>
  <c r="K14" i="4"/>
  <c r="L9" i="4"/>
  <c r="B7" i="11"/>
  <c r="B6" i="11"/>
  <c r="F7" i="11"/>
  <c r="L36" i="11" l="1"/>
  <c r="D41" i="11"/>
  <c r="D20" i="11"/>
  <c r="E18" i="11" s="1"/>
  <c r="L9" i="17"/>
  <c r="L32" i="11" s="1"/>
  <c r="D41" i="17"/>
  <c r="D33" i="17"/>
  <c r="D31" i="11" s="1"/>
  <c r="D32" i="11"/>
  <c r="L37" i="11"/>
  <c r="L35" i="11"/>
  <c r="L20" i="4"/>
  <c r="L25" i="4" s="1"/>
  <c r="L85" i="4"/>
  <c r="L14" i="4"/>
  <c r="H7" i="11"/>
  <c r="B32" i="17"/>
  <c r="B31" i="17"/>
  <c r="B30" i="17"/>
  <c r="E20" i="11" l="1"/>
  <c r="E17" i="11"/>
  <c r="E19" i="11"/>
  <c r="E14" i="11"/>
  <c r="E16" i="11"/>
  <c r="E15" i="11"/>
  <c r="D43" i="11"/>
  <c r="L33" i="17"/>
  <c r="L31" i="11" s="1"/>
  <c r="L93" i="4"/>
  <c r="L26" i="11"/>
  <c r="L41" i="17"/>
  <c r="B40" i="17"/>
  <c r="B37" i="11" s="1"/>
  <c r="J36" i="11"/>
  <c r="L82" i="4"/>
  <c r="J37" i="11"/>
  <c r="F37" i="11"/>
  <c r="H37" i="11"/>
  <c r="H36" i="11"/>
  <c r="B18" i="4"/>
  <c r="B85" i="4" s="1"/>
  <c r="B26" i="11" s="1"/>
  <c r="B17" i="4"/>
  <c r="B84" i="4" s="1"/>
  <c r="B25" i="11" s="1"/>
  <c r="F84" i="4"/>
  <c r="F25" i="11" s="1"/>
  <c r="H85" i="4"/>
  <c r="H26" i="11" s="1"/>
  <c r="H20" i="4"/>
  <c r="J84" i="4"/>
  <c r="J91" i="4"/>
  <c r="J19" i="11" s="1"/>
  <c r="J90" i="4"/>
  <c r="J18" i="11" s="1"/>
  <c r="J89" i="4"/>
  <c r="J17" i="11" s="1"/>
  <c r="J88" i="4"/>
  <c r="J16" i="11" s="1"/>
  <c r="H91" i="4"/>
  <c r="H19" i="11" s="1"/>
  <c r="H90" i="4"/>
  <c r="H18" i="11" s="1"/>
  <c r="H89" i="4"/>
  <c r="H17" i="11" s="1"/>
  <c r="H88" i="4"/>
  <c r="H16" i="11" s="1"/>
  <c r="F91" i="4"/>
  <c r="F19" i="11" s="1"/>
  <c r="F90" i="4"/>
  <c r="F18" i="11" s="1"/>
  <c r="F89" i="4"/>
  <c r="F17" i="11" s="1"/>
  <c r="F88" i="4"/>
  <c r="F16" i="11" s="1"/>
  <c r="B91" i="4"/>
  <c r="B19" i="11" s="1"/>
  <c r="B90" i="4"/>
  <c r="B18" i="11" s="1"/>
  <c r="B89" i="4"/>
  <c r="B17" i="11" s="1"/>
  <c r="B88" i="4"/>
  <c r="B16" i="11" s="1"/>
  <c r="J86" i="4"/>
  <c r="H86" i="4"/>
  <c r="H27" i="11" s="1"/>
  <c r="F86" i="4"/>
  <c r="F27" i="11" s="1"/>
  <c r="B86" i="4"/>
  <c r="B27" i="11" s="1"/>
  <c r="H75" i="4"/>
  <c r="H80" i="4" s="1"/>
  <c r="F75" i="4"/>
  <c r="F80" i="4" s="1"/>
  <c r="B75" i="4"/>
  <c r="B80" i="4" s="1"/>
  <c r="B64" i="4"/>
  <c r="B53" i="4"/>
  <c r="B42" i="4"/>
  <c r="B31" i="4"/>
  <c r="I80" i="4"/>
  <c r="G80" i="4"/>
  <c r="J75" i="4"/>
  <c r="J80" i="4" s="1"/>
  <c r="L14" i="11" l="1"/>
  <c r="L24" i="11"/>
  <c r="J20" i="4"/>
  <c r="J25" i="11"/>
  <c r="J27" i="11"/>
  <c r="F20" i="4"/>
  <c r="B93" i="4"/>
  <c r="B20" i="4"/>
  <c r="F85" i="4"/>
  <c r="H84" i="4"/>
  <c r="J85" i="4"/>
  <c r="L15" i="11" l="1"/>
  <c r="L20" i="11" s="1"/>
  <c r="L43" i="11" s="1"/>
  <c r="L41" i="11"/>
  <c r="J93" i="4"/>
  <c r="J26" i="11"/>
  <c r="H93" i="4"/>
  <c r="H25" i="11"/>
  <c r="F93" i="4"/>
  <c r="F26" i="11"/>
  <c r="J8" i="17"/>
  <c r="J7" i="17"/>
  <c r="J6" i="17"/>
  <c r="H8" i="17"/>
  <c r="H7" i="17"/>
  <c r="H6" i="17"/>
  <c r="I69" i="4"/>
  <c r="I58" i="4"/>
  <c r="J53" i="4"/>
  <c r="J58" i="4" s="1"/>
  <c r="I36" i="4"/>
  <c r="J31" i="4"/>
  <c r="I25" i="4"/>
  <c r="J12" i="17"/>
  <c r="I14" i="4"/>
  <c r="J9" i="4"/>
  <c r="H10" i="11"/>
  <c r="F10" i="11"/>
  <c r="J82" i="4" l="1"/>
  <c r="J14" i="4"/>
  <c r="J11" i="17"/>
  <c r="H35" i="11"/>
  <c r="J10" i="17"/>
  <c r="H33" i="11"/>
  <c r="H5" i="17"/>
  <c r="J5" i="17"/>
  <c r="J35" i="11"/>
  <c r="J34" i="11"/>
  <c r="H34" i="11"/>
  <c r="J36" i="4"/>
  <c r="J33" i="11"/>
  <c r="K84" i="4" l="1"/>
  <c r="K86" i="4"/>
  <c r="K85" i="4"/>
  <c r="J24" i="11"/>
  <c r="J14" i="11"/>
  <c r="J9" i="17"/>
  <c r="J32" i="11" s="1"/>
  <c r="J25" i="4"/>
  <c r="G69" i="4"/>
  <c r="G58" i="4"/>
  <c r="G36" i="4"/>
  <c r="G25" i="4"/>
  <c r="G14" i="4"/>
  <c r="K24" i="11" l="1"/>
  <c r="K25" i="11"/>
  <c r="K27" i="11"/>
  <c r="K26" i="11"/>
  <c r="K37" i="11"/>
  <c r="J33" i="17"/>
  <c r="J41" i="17"/>
  <c r="H10" i="17"/>
  <c r="H53" i="4"/>
  <c r="H58" i="4" s="1"/>
  <c r="H31" i="4"/>
  <c r="H9" i="4"/>
  <c r="J31" i="11" l="1"/>
  <c r="K32" i="11" s="1"/>
  <c r="M38" i="17"/>
  <c r="M39" i="17"/>
  <c r="M40" i="17"/>
  <c r="M37" i="17"/>
  <c r="M36" i="17"/>
  <c r="M35" i="17"/>
  <c r="K40" i="17"/>
  <c r="K39" i="17"/>
  <c r="K36" i="17"/>
  <c r="K37" i="17"/>
  <c r="K38" i="17"/>
  <c r="K35" i="17"/>
  <c r="H14" i="4"/>
  <c r="H82" i="4"/>
  <c r="H24" i="11" s="1"/>
  <c r="H36" i="4"/>
  <c r="H12" i="17"/>
  <c r="H11" i="17"/>
  <c r="H42" i="11"/>
  <c r="K34" i="11" l="1"/>
  <c r="K35" i="11"/>
  <c r="K33" i="11"/>
  <c r="K36" i="11"/>
  <c r="K31" i="11"/>
  <c r="I27" i="11"/>
  <c r="I24" i="11"/>
  <c r="I26" i="11"/>
  <c r="I25" i="11"/>
  <c r="H9" i="17"/>
  <c r="H25" i="4"/>
  <c r="H33" i="17" l="1"/>
  <c r="H31" i="11" s="1"/>
  <c r="H32" i="11"/>
  <c r="H14" i="11"/>
  <c r="I86" i="4"/>
  <c r="I85" i="4"/>
  <c r="I84" i="4"/>
  <c r="H41" i="17" l="1"/>
  <c r="I32" i="11"/>
  <c r="I37" i="11"/>
  <c r="I31" i="11"/>
  <c r="I36" i="11"/>
  <c r="I35" i="11"/>
  <c r="I33" i="11"/>
  <c r="I34" i="11"/>
  <c r="I35" i="17"/>
  <c r="I40" i="17"/>
  <c r="I39" i="17"/>
  <c r="I38" i="17"/>
  <c r="I37" i="17"/>
  <c r="I36" i="17"/>
  <c r="H15" i="11"/>
  <c r="H20" i="11" s="1"/>
  <c r="H41" i="11"/>
  <c r="B36" i="4"/>
  <c r="B47" i="4"/>
  <c r="I15" i="11" l="1"/>
  <c r="I20" i="11"/>
  <c r="I16" i="11"/>
  <c r="I17" i="11"/>
  <c r="I18" i="11"/>
  <c r="I19" i="11"/>
  <c r="H43" i="11"/>
  <c r="I14" i="11"/>
  <c r="B28" i="17" l="1"/>
  <c r="B27" i="17"/>
  <c r="B24" i="17"/>
  <c r="B23" i="17"/>
  <c r="B22" i="17"/>
  <c r="B20" i="17"/>
  <c r="B19" i="17"/>
  <c r="B18" i="17"/>
  <c r="F16" i="17"/>
  <c r="F15" i="17"/>
  <c r="F14" i="17"/>
  <c r="B16" i="17"/>
  <c r="B15" i="17"/>
  <c r="B14" i="17"/>
  <c r="F12" i="17"/>
  <c r="F11" i="17"/>
  <c r="B12" i="17"/>
  <c r="B11" i="17"/>
  <c r="F8" i="17"/>
  <c r="F7" i="17"/>
  <c r="F6" i="17"/>
  <c r="B8" i="17"/>
  <c r="B7" i="17"/>
  <c r="B6" i="17"/>
  <c r="F10" i="17"/>
  <c r="B10" i="17"/>
  <c r="B37" i="17" l="1"/>
  <c r="B34" i="11" s="1"/>
  <c r="F34" i="11"/>
  <c r="B26" i="17" l="1"/>
  <c r="B25" i="4"/>
  <c r="F25" i="4"/>
  <c r="B69" i="4" l="1"/>
  <c r="F9" i="4"/>
  <c r="B9" i="4"/>
  <c r="B82" i="4" s="1"/>
  <c r="B24" i="11" s="1"/>
  <c r="F36" i="4"/>
  <c r="F53" i="4"/>
  <c r="F58" i="4" s="1"/>
  <c r="B58" i="4"/>
  <c r="E24" i="11" l="1"/>
  <c r="E27" i="11"/>
  <c r="E26" i="11"/>
  <c r="E25" i="11"/>
  <c r="F82" i="4"/>
  <c r="B14" i="4"/>
  <c r="F14" i="4"/>
  <c r="F24" i="11" l="1"/>
  <c r="F14" i="11"/>
  <c r="F42" i="11"/>
  <c r="G24" i="11" l="1"/>
  <c r="G25" i="11"/>
  <c r="G27" i="11"/>
  <c r="G26" i="11"/>
  <c r="F15" i="11" l="1"/>
  <c r="F41" i="11"/>
  <c r="B10" i="11"/>
  <c r="J10" i="11"/>
  <c r="F20" i="11" l="1"/>
  <c r="B35" i="11"/>
  <c r="F35" i="11"/>
  <c r="B39" i="17"/>
  <c r="B36" i="11" s="1"/>
  <c r="F36" i="11"/>
  <c r="B42" i="11"/>
  <c r="J42" i="11"/>
  <c r="G20" i="11" l="1"/>
  <c r="G18" i="11"/>
  <c r="G17" i="11"/>
  <c r="G19" i="11"/>
  <c r="G16" i="11"/>
  <c r="F43" i="11"/>
  <c r="G14" i="11"/>
  <c r="G15" i="11"/>
  <c r="F33" i="11"/>
  <c r="B36" i="17"/>
  <c r="B33" i="11" s="1"/>
  <c r="F9" i="17"/>
  <c r="B9" i="17"/>
  <c r="F5" i="17"/>
  <c r="B5" i="17"/>
  <c r="B35" i="17" l="1"/>
  <c r="B32" i="11" s="1"/>
  <c r="B33" i="17"/>
  <c r="B31" i="11" s="1"/>
  <c r="F33" i="17"/>
  <c r="F31" i="11" s="1"/>
  <c r="G33" i="11" s="1"/>
  <c r="F32" i="11"/>
  <c r="E31" i="11" l="1"/>
  <c r="E34" i="11"/>
  <c r="E36" i="11"/>
  <c r="E35" i="11"/>
  <c r="E32" i="11"/>
  <c r="E37" i="11"/>
  <c r="G32" i="11"/>
  <c r="G37" i="11"/>
  <c r="E33" i="11"/>
  <c r="G31" i="11"/>
  <c r="G34" i="11"/>
  <c r="G35" i="11"/>
  <c r="G36" i="11"/>
  <c r="E40" i="17"/>
  <c r="E37" i="17"/>
  <c r="E38" i="17"/>
  <c r="E39" i="17"/>
  <c r="G35" i="17"/>
  <c r="E35" i="17"/>
  <c r="G40" i="17"/>
  <c r="G37" i="17"/>
  <c r="G39" i="17"/>
  <c r="G38" i="17"/>
  <c r="E36" i="17"/>
  <c r="G36" i="17"/>
  <c r="F41" i="17"/>
  <c r="B41" i="17"/>
  <c r="E86" i="4" l="1"/>
  <c r="B14" i="11"/>
  <c r="E84" i="4"/>
  <c r="E85" i="4"/>
  <c r="B15" i="11" l="1"/>
  <c r="B41" i="11"/>
  <c r="B20" i="11"/>
  <c r="C18" i="11" l="1"/>
  <c r="C19" i="11"/>
  <c r="C16" i="11"/>
  <c r="C17" i="11"/>
  <c r="C14" i="11"/>
  <c r="C15" i="11"/>
  <c r="G85" i="4"/>
  <c r="G84" i="4"/>
  <c r="G86" i="4"/>
  <c r="J41" i="11" l="1"/>
  <c r="J15" i="11"/>
  <c r="J20" i="11" s="1"/>
  <c r="K20" i="11" l="1"/>
  <c r="K19" i="11"/>
  <c r="K17" i="11"/>
  <c r="K18" i="11"/>
  <c r="K15" i="11"/>
  <c r="K16" i="11" l="1"/>
  <c r="J43" i="11"/>
  <c r="K14" i="11"/>
  <c r="B43" i="11" l="1"/>
</calcChain>
</file>

<file path=xl/sharedStrings.xml><?xml version="1.0" encoding="utf-8"?>
<sst xmlns="http://schemas.openxmlformats.org/spreadsheetml/2006/main" count="204" uniqueCount="71">
  <si>
    <t>CISU Civilsamfundspuljen (CSP) og tillæg/tilsagn - Annex 1.1. Resume</t>
  </si>
  <si>
    <t>Resumé</t>
  </si>
  <si>
    <t>Midler til rådighed fra Udenrigsministeriet</t>
  </si>
  <si>
    <t>2024 Or. Budget</t>
  </si>
  <si>
    <t>2024 Rev. Budget</t>
  </si>
  <si>
    <t>2025 Budget</t>
  </si>
  <si>
    <t>2026 Overslag</t>
  </si>
  <si>
    <t>2027 Overslag</t>
  </si>
  <si>
    <t>Ikke disponerede midler overført fra tidligere år</t>
  </si>
  <si>
    <t>Bevillinger (tilsagn) fra DANIDA - tidligere år til anvendelse i året</t>
  </si>
  <si>
    <t>Bevillinger (tilsagn) fra DANIDA - indeværende år</t>
  </si>
  <si>
    <t>Renter</t>
  </si>
  <si>
    <t>Midler retur fra bevillingshavere</t>
  </si>
  <si>
    <t>Total</t>
  </si>
  <si>
    <t>Udgifter (Disponeringer)</t>
  </si>
  <si>
    <t>2024 Overslag</t>
  </si>
  <si>
    <t>A.1-A.3 Program- og projekaktiviteter (PPA) - Pulje(r) og netværksaktiviteter</t>
  </si>
  <si>
    <t>PPA total</t>
  </si>
  <si>
    <t>A.5. Oplysningsaktiviteter</t>
  </si>
  <si>
    <t>A.6. Uallokerede midler (inkl. budgetreserve)</t>
  </si>
  <si>
    <t>A.7. Revision</t>
  </si>
  <si>
    <t>B.1. Administration</t>
  </si>
  <si>
    <t>Specificering af PPA - Omkostningskategorier</t>
  </si>
  <si>
    <t>PPA</t>
  </si>
  <si>
    <t>A1 - Aktivitetsomkostninger</t>
  </si>
  <si>
    <t>A2 - Overførsler til uafhængige partnere</t>
  </si>
  <si>
    <t>A3 - Programunderstøttende funktioner</t>
  </si>
  <si>
    <t>Specificering af PPA - Outcomes</t>
  </si>
  <si>
    <t>Styrkelse af mellemfolkelige partnerskaber og det globale civilsamfund</t>
  </si>
  <si>
    <t xml:space="preserve">Styrkelse af det folkelige engagement </t>
  </si>
  <si>
    <t xml:space="preserve">Styrkelse af Civilsamfundets Råderum </t>
  </si>
  <si>
    <t>Styrkelse af klimaindsatser &amp; forbedret klimatilpasning (2018)</t>
  </si>
  <si>
    <t>Styrkelse af klimaindsatser &amp; forbedret klimatilpasning (CCAM)</t>
  </si>
  <si>
    <t>Styrkelse af civilsamfund i EU’s naboskabsregion</t>
  </si>
  <si>
    <t>Compliance  data</t>
  </si>
  <si>
    <t>Emne</t>
  </si>
  <si>
    <t>A.5. Oplysningsaktiviteter (maks. 2 % af PPA+ uallokerede midler)*</t>
  </si>
  <si>
    <t>A.6. Uallokerede midler (inkl. budgetreserve), (max. 5% af bevilling)</t>
  </si>
  <si>
    <t>B.1.Administration (5 % af udgifter exkl. administration)</t>
  </si>
  <si>
    <t>CISU Civilsamfundspuljen (CSP) og tillæg/tilsagn - Annex 1.2</t>
  </si>
  <si>
    <t>Budget - PPA - Outcomes</t>
  </si>
  <si>
    <t>Program- og projektaktiviteter (PPA)</t>
  </si>
  <si>
    <t>2024 Rev Budget</t>
  </si>
  <si>
    <t>2025    Budget</t>
  </si>
  <si>
    <t>2028 Overslag</t>
  </si>
  <si>
    <t>Puljer og -forvaltning samt fagligt netværksarbejde</t>
  </si>
  <si>
    <t>Tværgående, pulje- og netværks-forvaltning (Oplysningspuljen)</t>
  </si>
  <si>
    <t xml:space="preserve">Puljevindue 1: CSP Classic  </t>
  </si>
  <si>
    <t>Puljevindue 2: CSP Folkeligt Engagement</t>
  </si>
  <si>
    <t>Puljevindue 3: CSP Råderum</t>
  </si>
  <si>
    <t>Puljevindue 4 CSP Klima (2018-2021)</t>
  </si>
  <si>
    <t xml:space="preserve">Styrkelse af klimaindsatser &amp; forbedret klimatilpasning </t>
  </si>
  <si>
    <t>Puljevindue 5 CSP Klima (CCAM) (2022-2025)</t>
  </si>
  <si>
    <t>Puljevindue 6 CSP Naboskabsvindue (2023-2026)</t>
  </si>
  <si>
    <t>Puljer og -forvaltning samt netværksaktiviteter - total</t>
  </si>
  <si>
    <t>-heraf</t>
  </si>
  <si>
    <t>Styrkelse af klimaindsatser &amp; forbedret klimatilpasning  (2018)</t>
  </si>
  <si>
    <t>CISU Civilsamfundspuljen (CSP) og tillæg/tilsagn - Annex 1.3</t>
  </si>
  <si>
    <t>Budget - PPA - Omkostningskategorier</t>
  </si>
  <si>
    <t>Tværgående, pulje- og netværks-forvaltning</t>
  </si>
  <si>
    <t>A2 - Overførsler til uafhængige partnere (Oplysningspuljen)</t>
  </si>
  <si>
    <t>Subtotal PPA</t>
  </si>
  <si>
    <t xml:space="preserve">Total </t>
  </si>
  <si>
    <t>A2 - Overførsler til uafhængige partnere (bevillingshavere)</t>
  </si>
  <si>
    <t>B.1. Administration, 7 % of A1, A3, A5, A6, A7</t>
  </si>
  <si>
    <t xml:space="preserve">Puljevindue 2: CSP Folkeligt Engagement </t>
  </si>
  <si>
    <t>Puljevindue 5 CSP Klima (2022-2025)</t>
  </si>
  <si>
    <t xml:space="preserve">   </t>
  </si>
  <si>
    <r>
      <t xml:space="preserve">B.1. Administration, </t>
    </r>
    <r>
      <rPr>
        <i/>
        <sz val="11"/>
        <rFont val="Garamond"/>
        <family val="1"/>
      </rPr>
      <t>lump sum flat rate</t>
    </r>
  </si>
  <si>
    <t>Afventer tilsagn</t>
  </si>
  <si>
    <t>I alt A1-B1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</si>
</sst>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k_r_._-;\-* #,##0.00\ _k_r_._-;_-* &quot;-&quot;??\ _k_r_._-;_-@_-"/>
    <numFmt numFmtId="165" formatCode="_(* #,##0.00_);_(* \(#,##0.00\);_(* &quot;-&quot;??_);_(@_)"/>
    <numFmt numFmtId="166" formatCode="0.0%"/>
    <numFmt numFmtId="167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sz val="11"/>
      <name val="Arial"/>
      <family val="2"/>
    </font>
    <font>
      <sz val="10"/>
      <name val="Arial"/>
      <family val="2"/>
    </font>
    <font>
      <sz val="11"/>
      <color theme="1"/>
      <name val="Garamond"/>
      <family val="1"/>
    </font>
    <font>
      <i/>
      <sz val="11"/>
      <name val="Garamond"/>
      <family val="1"/>
    </font>
    <font>
      <b/>
      <i/>
      <sz val="11"/>
      <name val="Garamond"/>
      <family val="1"/>
    </font>
    <font>
      <b/>
      <sz val="11"/>
      <name val="Arial"/>
      <family val="2"/>
    </font>
    <font>
      <sz val="11"/>
      <color theme="0"/>
      <name val="Arial"/>
      <family val="2"/>
    </font>
    <font>
      <sz val="11"/>
      <color theme="0"/>
      <name val="Garamond"/>
      <family val="1"/>
    </font>
    <font>
      <b/>
      <sz val="11"/>
      <color theme="0"/>
      <name val="Arial"/>
      <family val="2"/>
    </font>
    <font>
      <b/>
      <sz val="11"/>
      <color theme="1"/>
      <name val="Garamond"/>
      <family val="1"/>
    </font>
    <font>
      <b/>
      <sz val="16"/>
      <name val="Garamond"/>
      <family val="1"/>
    </font>
    <font>
      <b/>
      <sz val="15"/>
      <name val="Garamond"/>
      <family val="1"/>
    </font>
    <font>
      <b/>
      <i/>
      <sz val="11"/>
      <color theme="1"/>
      <name val="Garamond"/>
      <family val="1"/>
    </font>
    <font>
      <b/>
      <sz val="14"/>
      <name val="Garamond"/>
      <family val="1"/>
    </font>
    <font>
      <b/>
      <sz val="10"/>
      <name val="Arial"/>
      <family val="2"/>
    </font>
    <font>
      <i/>
      <sz val="11"/>
      <color rgb="FF7F7F7F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4" borderId="8" applyNumberFormat="0" applyFont="0" applyAlignment="0" applyProtection="0"/>
    <xf numFmtId="165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4" fillId="0" borderId="0" xfId="0" applyFont="1"/>
    <xf numFmtId="9" fontId="4" fillId="0" borderId="0" xfId="0" applyNumberFormat="1" applyFont="1" applyAlignment="1">
      <alignment horizontal="left"/>
    </xf>
    <xf numFmtId="9" fontId="2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9" fontId="4" fillId="0" borderId="0" xfId="0" applyNumberFormat="1" applyFont="1" applyAlignment="1">
      <alignment horizontal="left" wrapText="1"/>
    </xf>
    <xf numFmtId="0" fontId="5" fillId="0" borderId="0" xfId="0" applyFont="1"/>
    <xf numFmtId="0" fontId="8" fillId="0" borderId="0" xfId="0" applyFont="1"/>
    <xf numFmtId="0" fontId="3" fillId="0" borderId="0" xfId="0" applyFont="1"/>
    <xf numFmtId="9" fontId="8" fillId="0" borderId="0" xfId="0" applyNumberFormat="1" applyFont="1" applyAlignment="1">
      <alignment horizontal="left"/>
    </xf>
    <xf numFmtId="0" fontId="7" fillId="0" borderId="0" xfId="0" applyFont="1"/>
    <xf numFmtId="3" fontId="4" fillId="0" borderId="0" xfId="0" applyNumberFormat="1" applyFont="1"/>
    <xf numFmtId="9" fontId="3" fillId="2" borderId="0" xfId="0" applyNumberFormat="1" applyFont="1" applyFill="1" applyAlignment="1">
      <alignment horizontal="left"/>
    </xf>
    <xf numFmtId="9" fontId="3" fillId="0" borderId="0" xfId="0" applyNumberFormat="1" applyFont="1" applyAlignment="1">
      <alignment horizontal="left"/>
    </xf>
    <xf numFmtId="0" fontId="5" fillId="0" borderId="0" xfId="3" applyFont="1"/>
    <xf numFmtId="0" fontId="4" fillId="0" borderId="0" xfId="3" applyFont="1"/>
    <xf numFmtId="0" fontId="5" fillId="0" borderId="0" xfId="3" applyFont="1" applyAlignment="1">
      <alignment horizontal="left"/>
    </xf>
    <xf numFmtId="0" fontId="4" fillId="0" borderId="0" xfId="3" applyFont="1" applyAlignment="1">
      <alignment horizontal="left"/>
    </xf>
    <xf numFmtId="167" fontId="5" fillId="0" borderId="0" xfId="3" applyNumberFormat="1" applyFont="1"/>
    <xf numFmtId="3" fontId="3" fillId="0" borderId="0" xfId="3" applyNumberFormat="1" applyFont="1" applyAlignment="1">
      <alignment horizontal="left"/>
    </xf>
    <xf numFmtId="0" fontId="11" fillId="0" borderId="0" xfId="3" applyFont="1"/>
    <xf numFmtId="0" fontId="13" fillId="0" borderId="0" xfId="3" applyFont="1"/>
    <xf numFmtId="3" fontId="3" fillId="0" borderId="0" xfId="3" applyNumberFormat="1" applyFont="1"/>
    <xf numFmtId="9" fontId="4" fillId="0" borderId="0" xfId="1" applyNumberFormat="1" applyFont="1" applyFill="1" applyBorder="1" applyAlignment="1">
      <alignment horizontal="left"/>
    </xf>
    <xf numFmtId="0" fontId="3" fillId="0" borderId="3" xfId="3" applyFont="1" applyBorder="1"/>
    <xf numFmtId="0" fontId="4" fillId="0" borderId="3" xfId="3" applyFont="1" applyBorder="1"/>
    <xf numFmtId="0" fontId="4" fillId="0" borderId="5" xfId="3" applyFont="1" applyBorder="1"/>
    <xf numFmtId="0" fontId="4" fillId="2" borderId="3" xfId="3" applyFont="1" applyFill="1" applyBorder="1"/>
    <xf numFmtId="0" fontId="5" fillId="0" borderId="3" xfId="3" applyFont="1" applyBorder="1"/>
    <xf numFmtId="0" fontId="3" fillId="2" borderId="5" xfId="3" applyFont="1" applyFill="1" applyBorder="1"/>
    <xf numFmtId="3" fontId="4" fillId="2" borderId="1" xfId="3" applyNumberFormat="1" applyFont="1" applyFill="1" applyBorder="1" applyAlignment="1">
      <alignment horizontal="left" wrapText="1"/>
    </xf>
    <xf numFmtId="3" fontId="3" fillId="0" borderId="1" xfId="3" applyNumberFormat="1" applyFont="1" applyBorder="1"/>
    <xf numFmtId="3" fontId="3" fillId="0" borderId="1" xfId="3" applyNumberFormat="1" applyFont="1" applyBorder="1" applyAlignment="1">
      <alignment horizontal="left"/>
    </xf>
    <xf numFmtId="0" fontId="3" fillId="2" borderId="7" xfId="3" applyFont="1" applyFill="1" applyBorder="1"/>
    <xf numFmtId="3" fontId="3" fillId="0" borderId="6" xfId="3" applyNumberFormat="1" applyFont="1" applyBorder="1"/>
    <xf numFmtId="9" fontId="3" fillId="0" borderId="6" xfId="5" applyFont="1" applyFill="1" applyBorder="1" applyAlignment="1">
      <alignment horizontal="left"/>
    </xf>
    <xf numFmtId="0" fontId="15" fillId="0" borderId="0" xfId="0" applyFont="1"/>
    <xf numFmtId="0" fontId="16" fillId="0" borderId="0" xfId="0" applyFont="1"/>
    <xf numFmtId="9" fontId="3" fillId="0" borderId="6" xfId="0" applyNumberFormat="1" applyFont="1" applyBorder="1" applyAlignment="1">
      <alignment horizontal="left"/>
    </xf>
    <xf numFmtId="9" fontId="4" fillId="0" borderId="0" xfId="4" applyFont="1" applyBorder="1" applyAlignment="1">
      <alignment horizontal="left"/>
    </xf>
    <xf numFmtId="0" fontId="3" fillId="0" borderId="7" xfId="3" applyFont="1" applyBorder="1"/>
    <xf numFmtId="0" fontId="9" fillId="0" borderId="0" xfId="0" quotePrefix="1" applyFont="1"/>
    <xf numFmtId="0" fontId="3" fillId="0" borderId="5" xfId="3" applyFont="1" applyBorder="1"/>
    <xf numFmtId="0" fontId="19" fillId="0" borderId="0" xfId="0" applyFont="1"/>
    <xf numFmtId="0" fontId="4" fillId="0" borderId="1" xfId="0" applyFont="1" applyBorder="1" applyAlignment="1">
      <alignment horizontal="center"/>
    </xf>
    <xf numFmtId="3" fontId="3" fillId="2" borderId="6" xfId="3" applyNumberFormat="1" applyFont="1" applyFill="1" applyBorder="1"/>
    <xf numFmtId="3" fontId="3" fillId="0" borderId="6" xfId="3" applyNumberFormat="1" applyFont="1" applyBorder="1" applyAlignment="1">
      <alignment horizontal="left"/>
    </xf>
    <xf numFmtId="0" fontId="10" fillId="0" borderId="0" xfId="3" applyFont="1"/>
    <xf numFmtId="0" fontId="4" fillId="0" borderId="3" xfId="3" applyFont="1" applyBorder="1" applyAlignment="1">
      <alignment horizontal="left" indent="2"/>
    </xf>
    <xf numFmtId="0" fontId="5" fillId="0" borderId="3" xfId="3" applyFont="1" applyBorder="1" applyAlignment="1">
      <alignment horizontal="left" indent="2"/>
    </xf>
    <xf numFmtId="9" fontId="3" fillId="0" borderId="0" xfId="4" applyFont="1" applyBorder="1" applyAlignment="1">
      <alignment horizontal="left"/>
    </xf>
    <xf numFmtId="0" fontId="1" fillId="0" borderId="0" xfId="0" applyFont="1"/>
    <xf numFmtId="0" fontId="3" fillId="0" borderId="0" xfId="3" applyFont="1" applyAlignment="1">
      <alignment horizontal="left"/>
    </xf>
    <xf numFmtId="165" fontId="4" fillId="0" borderId="0" xfId="1" applyFont="1" applyBorder="1"/>
    <xf numFmtId="164" fontId="4" fillId="0" borderId="0" xfId="0" applyNumberFormat="1" applyFont="1"/>
    <xf numFmtId="0" fontId="9" fillId="0" borderId="0" xfId="0" applyFont="1"/>
    <xf numFmtId="166" fontId="4" fillId="0" borderId="0" xfId="1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0" fontId="2" fillId="0" borderId="0" xfId="0" applyFont="1" applyAlignment="1">
      <alignment vertical="top"/>
    </xf>
    <xf numFmtId="3" fontId="3" fillId="5" borderId="0" xfId="0" applyNumberFormat="1" applyFont="1" applyFill="1"/>
    <xf numFmtId="3" fontId="3" fillId="5" borderId="0" xfId="1" applyNumberFormat="1" applyFont="1" applyFill="1" applyBorder="1"/>
    <xf numFmtId="166" fontId="20" fillId="0" borderId="0" xfId="7" applyNumberFormat="1" applyFill="1" applyBorder="1"/>
    <xf numFmtId="3" fontId="8" fillId="6" borderId="0" xfId="0" applyNumberFormat="1" applyFont="1" applyFill="1"/>
    <xf numFmtId="167" fontId="2" fillId="0" borderId="0" xfId="1" applyNumberFormat="1" applyFont="1" applyBorder="1"/>
    <xf numFmtId="167" fontId="4" fillId="0" borderId="0" xfId="1" applyNumberFormat="1" applyFont="1" applyBorder="1"/>
    <xf numFmtId="167" fontId="4" fillId="0" borderId="0" xfId="1" applyNumberFormat="1" applyFont="1" applyFill="1" applyBorder="1"/>
    <xf numFmtId="167" fontId="8" fillId="0" borderId="0" xfId="1" applyNumberFormat="1" applyFont="1" applyBorder="1"/>
    <xf numFmtId="167" fontId="3" fillId="0" borderId="0" xfId="1" applyNumberFormat="1" applyFont="1" applyFill="1" applyBorder="1"/>
    <xf numFmtId="167" fontId="4" fillId="0" borderId="0" xfId="1" applyNumberFormat="1" applyFont="1" applyBorder="1" applyAlignment="1">
      <alignment wrapText="1"/>
    </xf>
    <xf numFmtId="0" fontId="21" fillId="0" borderId="0" xfId="0" applyFont="1"/>
    <xf numFmtId="0" fontId="22" fillId="0" borderId="0" xfId="0" applyFont="1"/>
    <xf numFmtId="0" fontId="23" fillId="0" borderId="0" xfId="3" applyFont="1"/>
    <xf numFmtId="0" fontId="22" fillId="0" borderId="0" xfId="3" applyFont="1"/>
    <xf numFmtId="3" fontId="23" fillId="0" borderId="0" xfId="3" applyNumberFormat="1" applyFont="1"/>
    <xf numFmtId="0" fontId="9" fillId="9" borderId="0" xfId="0" applyFont="1" applyFill="1"/>
    <xf numFmtId="3" fontId="4" fillId="9" borderId="0" xfId="0" applyNumberFormat="1" applyFont="1" applyFill="1"/>
    <xf numFmtId="9" fontId="4" fillId="9" borderId="0" xfId="0" applyNumberFormat="1" applyFont="1" applyFill="1" applyAlignment="1">
      <alignment horizontal="left"/>
    </xf>
    <xf numFmtId="3" fontId="4" fillId="8" borderId="0" xfId="0" applyNumberFormat="1" applyFont="1" applyFill="1"/>
    <xf numFmtId="3" fontId="3" fillId="8" borderId="0" xfId="0" applyNumberFormat="1" applyFont="1" applyFill="1"/>
    <xf numFmtId="3" fontId="3" fillId="9" borderId="6" xfId="0" applyNumberFormat="1" applyFont="1" applyFill="1" applyBorder="1"/>
    <xf numFmtId="0" fontId="17" fillId="2" borderId="0" xfId="0" quotePrefix="1" applyFont="1" applyFill="1" applyAlignment="1">
      <alignment vertical="top"/>
    </xf>
    <xf numFmtId="0" fontId="18" fillId="0" borderId="0" xfId="0" applyFont="1"/>
    <xf numFmtId="3" fontId="3" fillId="9" borderId="0" xfId="0" applyNumberFormat="1" applyFont="1" applyFill="1"/>
    <xf numFmtId="9" fontId="3" fillId="9" borderId="0" xfId="0" applyNumberFormat="1" applyFont="1" applyFill="1" applyAlignment="1">
      <alignment horizontal="left"/>
    </xf>
    <xf numFmtId="0" fontId="14" fillId="9" borderId="0" xfId="0" applyFont="1" applyFill="1"/>
    <xf numFmtId="3" fontId="4" fillId="2" borderId="1" xfId="3" applyNumberFormat="1" applyFont="1" applyFill="1" applyBorder="1" applyAlignment="1">
      <alignment horizontal="left" vertical="center" wrapText="1"/>
    </xf>
    <xf numFmtId="0" fontId="3" fillId="2" borderId="1" xfId="3" quotePrefix="1" applyFont="1" applyFill="1" applyBorder="1" applyAlignment="1">
      <alignment horizontal="center" vertical="center" wrapText="1"/>
    </xf>
    <xf numFmtId="3" fontId="8" fillId="6" borderId="0" xfId="0" quotePrefix="1" applyNumberFormat="1" applyFont="1" applyFill="1"/>
    <xf numFmtId="0" fontId="3" fillId="0" borderId="0" xfId="0" applyFont="1" applyAlignment="1">
      <alignment horizontal="right"/>
    </xf>
    <xf numFmtId="0" fontId="3" fillId="7" borderId="1" xfId="3" quotePrefix="1" applyFont="1" applyFill="1" applyBorder="1" applyAlignment="1">
      <alignment horizontal="center" wrapText="1"/>
    </xf>
    <xf numFmtId="0" fontId="3" fillId="7" borderId="1" xfId="3" quotePrefix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wrapText="1"/>
    </xf>
    <xf numFmtId="0" fontId="12" fillId="3" borderId="2" xfId="3" applyFont="1" applyFill="1" applyBorder="1" applyAlignment="1">
      <alignment vertical="center" wrapText="1"/>
    </xf>
    <xf numFmtId="0" fontId="18" fillId="3" borderId="4" xfId="3" applyFont="1" applyFill="1" applyBorder="1" applyAlignment="1">
      <alignment vertical="center"/>
    </xf>
    <xf numFmtId="9" fontId="4" fillId="0" borderId="1" xfId="1" applyNumberFormat="1" applyFont="1" applyFill="1" applyBorder="1" applyAlignment="1">
      <alignment horizontal="left"/>
    </xf>
    <xf numFmtId="0" fontId="4" fillId="0" borderId="5" xfId="3" applyFont="1" applyBorder="1" applyAlignment="1">
      <alignment horizontal="left" indent="2"/>
    </xf>
    <xf numFmtId="166" fontId="4" fillId="0" borderId="1" xfId="1" applyNumberFormat="1" applyFont="1" applyFill="1" applyBorder="1" applyAlignment="1">
      <alignment horizontal="left"/>
    </xf>
    <xf numFmtId="9" fontId="4" fillId="0" borderId="1" xfId="4" applyFont="1" applyBorder="1" applyAlignment="1">
      <alignment horizontal="left"/>
    </xf>
    <xf numFmtId="0" fontId="0" fillId="3" borderId="2" xfId="0" applyFill="1" applyBorder="1" applyAlignment="1">
      <alignment vertical="center" wrapText="1"/>
    </xf>
    <xf numFmtId="3" fontId="4" fillId="0" borderId="0" xfId="3" applyNumberFormat="1" applyFont="1"/>
    <xf numFmtId="3" fontId="4" fillId="0" borderId="1" xfId="3" applyNumberFormat="1" applyFont="1" applyBorder="1"/>
    <xf numFmtId="3" fontId="4" fillId="10" borderId="0" xfId="3" applyNumberFormat="1" applyFont="1" applyFill="1"/>
    <xf numFmtId="3" fontId="4" fillId="10" borderId="0" xfId="0" applyNumberFormat="1" applyFont="1" applyFill="1"/>
    <xf numFmtId="3" fontId="4" fillId="10" borderId="1" xfId="0" applyNumberFormat="1" applyFont="1" applyFill="1" applyBorder="1"/>
    <xf numFmtId="3" fontId="4" fillId="10" borderId="1" xfId="3" applyNumberFormat="1" applyFont="1" applyFill="1" applyBorder="1"/>
    <xf numFmtId="166" fontId="4" fillId="10" borderId="0" xfId="0" applyNumberFormat="1" applyFont="1" applyFill="1" applyAlignment="1">
      <alignment horizontal="center"/>
    </xf>
    <xf numFmtId="166" fontId="4" fillId="10" borderId="1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vertical="top"/>
    </xf>
    <xf numFmtId="0" fontId="4" fillId="0" borderId="3" xfId="0" applyFont="1" applyBorder="1"/>
    <xf numFmtId="3" fontId="0" fillId="0" borderId="0" xfId="0" applyNumberFormat="1"/>
    <xf numFmtId="0" fontId="3" fillId="0" borderId="4" xfId="3" applyFont="1" applyBorder="1"/>
    <xf numFmtId="3" fontId="3" fillId="0" borderId="2" xfId="3" quotePrefix="1" applyNumberFormat="1" applyFont="1" applyBorder="1" applyAlignment="1">
      <alignment horizontal="right" wrapText="1"/>
    </xf>
    <xf numFmtId="9" fontId="4" fillId="0" borderId="2" xfId="5" applyFont="1" applyFill="1" applyBorder="1" applyAlignment="1">
      <alignment horizontal="left"/>
    </xf>
    <xf numFmtId="0" fontId="4" fillId="0" borderId="5" xfId="0" applyFont="1" applyBorder="1"/>
    <xf numFmtId="3" fontId="4" fillId="11" borderId="0" xfId="0" applyNumberFormat="1" applyFont="1" applyFill="1"/>
    <xf numFmtId="3" fontId="3" fillId="11" borderId="0" xfId="0" applyNumberFormat="1" applyFont="1" applyFill="1"/>
    <xf numFmtId="3" fontId="4" fillId="11" borderId="0" xfId="3" applyNumberFormat="1" applyFont="1" applyFill="1"/>
    <xf numFmtId="3" fontId="9" fillId="9" borderId="0" xfId="0" applyNumberFormat="1" applyFont="1" applyFill="1"/>
    <xf numFmtId="167" fontId="4" fillId="0" borderId="0" xfId="1" applyNumberFormat="1" applyFont="1" applyAlignment="1">
      <alignment horizontal="left" wrapText="1"/>
    </xf>
    <xf numFmtId="167" fontId="4" fillId="0" borderId="0" xfId="1" applyNumberFormat="1" applyFont="1" applyAlignment="1">
      <alignment wrapText="1"/>
    </xf>
    <xf numFmtId="3" fontId="5" fillId="0" borderId="0" xfId="3" applyNumberFormat="1" applyFont="1"/>
  </cellXfs>
  <cellStyles count="10">
    <cellStyle name="1000-sep (2 dec) 2" xfId="9" xr:uid="{FBD76ACF-15FA-4F93-9549-449DB4D158C2}"/>
    <cellStyle name="Bemærk! 2" xfId="8" xr:uid="{6B94248A-3805-4B26-904A-980728CBF3DB}"/>
    <cellStyle name="Forklarende tekst" xfId="7" builtinId="53"/>
    <cellStyle name="Komma" xfId="1" builtinId="3"/>
    <cellStyle name="Komma 2" xfId="6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  <cellStyle name="Procent" xfId="5" builtinId="5"/>
    <cellStyle name="Procent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R57"/>
  <sheetViews>
    <sheetView showGridLines="0" tabSelected="1" topLeftCell="A22" zoomScaleNormal="100" workbookViewId="0">
      <selection activeCell="A27" sqref="A27"/>
    </sheetView>
  </sheetViews>
  <sheetFormatPr defaultRowHeight="12.75" x14ac:dyDescent="0.2"/>
  <cols>
    <col min="1" max="1" width="62.7109375" customWidth="1"/>
    <col min="2" max="2" width="13.28515625" bestFit="1" customWidth="1"/>
    <col min="3" max="3" width="5.5703125" bestFit="1" customWidth="1"/>
    <col min="4" max="4" width="17.28515625" customWidth="1"/>
    <col min="5" max="5" width="6.7109375" customWidth="1"/>
    <col min="6" max="6" width="13.28515625" bestFit="1" customWidth="1"/>
    <col min="7" max="7" width="6.28515625" bestFit="1" customWidth="1"/>
    <col min="8" max="8" width="13.28515625" bestFit="1" customWidth="1"/>
    <col min="9" max="9" width="6.28515625" bestFit="1" customWidth="1"/>
    <col min="10" max="10" width="13.28515625" bestFit="1" customWidth="1"/>
    <col min="11" max="11" width="6.28515625" bestFit="1" customWidth="1"/>
    <col min="12" max="12" width="13.28515625" bestFit="1" customWidth="1"/>
    <col min="16" max="16" width="8.28515625" style="70" bestFit="1" customWidth="1"/>
  </cols>
  <sheetData>
    <row r="1" spans="1:18" ht="21" x14ac:dyDescent="0.35">
      <c r="A1" s="37" t="s">
        <v>0</v>
      </c>
      <c r="B1" s="112"/>
      <c r="D1" s="112"/>
    </row>
    <row r="2" spans="1:18" ht="21" x14ac:dyDescent="0.35">
      <c r="A2" s="37" t="s">
        <v>1</v>
      </c>
      <c r="B2" s="112"/>
      <c r="D2" s="112"/>
      <c r="F2" s="112"/>
      <c r="H2" s="112"/>
      <c r="J2" s="112"/>
      <c r="L2" s="112"/>
    </row>
    <row r="3" spans="1:18" ht="18.75" x14ac:dyDescent="0.2">
      <c r="A3" s="96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7"/>
      <c r="N3" s="7"/>
      <c r="O3" s="7"/>
      <c r="P3" s="71"/>
      <c r="Q3" s="7"/>
      <c r="R3" s="7"/>
    </row>
    <row r="4" spans="1:18" ht="30" x14ac:dyDescent="0.25">
      <c r="A4" s="30"/>
      <c r="B4" s="91" t="s">
        <v>3</v>
      </c>
      <c r="C4" s="86"/>
      <c r="D4" s="91" t="s">
        <v>4</v>
      </c>
      <c r="E4" s="86"/>
      <c r="F4" s="91" t="s">
        <v>5</v>
      </c>
      <c r="G4" s="87"/>
      <c r="H4" s="91" t="s">
        <v>6</v>
      </c>
      <c r="I4" s="87"/>
      <c r="J4" s="91" t="s">
        <v>7</v>
      </c>
      <c r="K4" s="87"/>
      <c r="L4" s="91" t="s">
        <v>7</v>
      </c>
      <c r="M4" s="7"/>
      <c r="N4" s="7"/>
      <c r="O4" s="7"/>
      <c r="P4" s="71"/>
      <c r="Q4" s="7"/>
      <c r="R4" s="7"/>
    </row>
    <row r="5" spans="1:18" ht="15" x14ac:dyDescent="0.25">
      <c r="A5" s="26" t="s">
        <v>8</v>
      </c>
      <c r="B5" s="102">
        <v>0</v>
      </c>
      <c r="C5" s="102"/>
      <c r="D5" s="102">
        <v>785769.56</v>
      </c>
      <c r="E5" s="102"/>
      <c r="F5" s="102">
        <v>0</v>
      </c>
      <c r="G5" s="102"/>
      <c r="H5" s="102">
        <v>0</v>
      </c>
      <c r="I5" s="102"/>
      <c r="J5" s="102">
        <v>0</v>
      </c>
      <c r="K5" s="102"/>
      <c r="L5" s="102">
        <v>0</v>
      </c>
      <c r="M5" s="7"/>
      <c r="N5" s="7"/>
      <c r="O5" s="7"/>
      <c r="P5" s="71"/>
      <c r="Q5" s="7"/>
      <c r="R5" s="7"/>
    </row>
    <row r="6" spans="1:18" ht="15" x14ac:dyDescent="0.25">
      <c r="A6" s="26" t="s">
        <v>9</v>
      </c>
      <c r="B6" s="102">
        <f>56177353+381979</f>
        <v>56559332</v>
      </c>
      <c r="C6" s="102"/>
      <c r="D6" s="102">
        <v>83331280</v>
      </c>
      <c r="E6" s="102"/>
      <c r="F6" s="102">
        <f>'3 - Omkostningskategorier'!F69</f>
        <v>1760000</v>
      </c>
      <c r="G6" s="102"/>
      <c r="H6" s="102">
        <f>'3 - Omkostningskategorier'!H69</f>
        <v>530000</v>
      </c>
      <c r="I6" s="102"/>
      <c r="J6" s="102">
        <f>'3 - Omkostningskategorier'!J69</f>
        <v>435000</v>
      </c>
      <c r="K6" s="102"/>
      <c r="L6" s="102">
        <f>'3 - Omkostningskategorier'!L69</f>
        <v>200000</v>
      </c>
      <c r="M6" s="7"/>
      <c r="N6" s="7"/>
      <c r="O6" s="7"/>
      <c r="P6" s="71"/>
      <c r="Q6" s="7"/>
      <c r="R6" s="7"/>
    </row>
    <row r="7" spans="1:18" ht="15" x14ac:dyDescent="0.25">
      <c r="A7" s="26" t="s">
        <v>10</v>
      </c>
      <c r="B7" s="102">
        <f>167500000+30000000+225770</f>
        <v>197725770</v>
      </c>
      <c r="C7" s="102"/>
      <c r="D7" s="102">
        <f>167500000+30000000</f>
        <v>197500000</v>
      </c>
      <c r="E7" s="102"/>
      <c r="F7" s="102">
        <f>167500000+30000000</f>
        <v>197500000</v>
      </c>
      <c r="G7" s="102"/>
      <c r="H7" s="102">
        <f>167500000+30000000</f>
        <v>197500000</v>
      </c>
      <c r="I7" s="102"/>
      <c r="J7" s="102">
        <v>167500000</v>
      </c>
      <c r="K7" s="102"/>
      <c r="L7" s="102">
        <v>167500000</v>
      </c>
      <c r="M7" s="62"/>
      <c r="N7" s="62"/>
      <c r="O7" s="7"/>
      <c r="P7" s="71"/>
      <c r="Q7" s="7"/>
      <c r="R7" s="7"/>
    </row>
    <row r="8" spans="1:18" ht="15" x14ac:dyDescent="0.25">
      <c r="A8" s="26" t="s">
        <v>11</v>
      </c>
      <c r="B8" s="102">
        <v>0</v>
      </c>
      <c r="C8" s="102"/>
      <c r="D8" s="102">
        <v>425000</v>
      </c>
      <c r="E8" s="102"/>
      <c r="F8" s="102">
        <v>0</v>
      </c>
      <c r="G8" s="102"/>
      <c r="H8" s="102">
        <v>0</v>
      </c>
      <c r="I8" s="102"/>
      <c r="J8" s="102">
        <v>0</v>
      </c>
      <c r="K8" s="102"/>
      <c r="L8" s="102">
        <v>0</v>
      </c>
      <c r="M8" s="7"/>
      <c r="N8" s="7"/>
      <c r="O8" s="7"/>
      <c r="P8" s="71"/>
      <c r="Q8" s="7"/>
      <c r="R8" s="7"/>
    </row>
    <row r="9" spans="1:18" ht="15" x14ac:dyDescent="0.25">
      <c r="A9" s="27" t="s">
        <v>12</v>
      </c>
      <c r="B9" s="103">
        <v>0</v>
      </c>
      <c r="C9" s="103"/>
      <c r="D9" s="103">
        <f>'3 - Omkostningskategorier'!D36+'3 - Omkostningskategorier'!D47</f>
        <v>1169979</v>
      </c>
      <c r="E9" s="103"/>
      <c r="F9" s="103">
        <f>'3 - Omkostningskategorier'!F36</f>
        <v>297000</v>
      </c>
      <c r="G9" s="103"/>
      <c r="H9" s="103">
        <v>0</v>
      </c>
      <c r="I9" s="103"/>
      <c r="J9" s="103">
        <v>0</v>
      </c>
      <c r="K9" s="103"/>
      <c r="L9" s="103">
        <v>0</v>
      </c>
      <c r="M9" s="7"/>
      <c r="N9" s="7"/>
      <c r="O9" s="7"/>
      <c r="P9" s="71"/>
      <c r="Q9" s="7"/>
      <c r="R9" s="7"/>
    </row>
    <row r="10" spans="1:18" s="44" customFormat="1" ht="15.75" thickBot="1" x14ac:dyDescent="0.3">
      <c r="A10" s="41" t="s">
        <v>13</v>
      </c>
      <c r="B10" s="46">
        <f t="shared" ref="B10:D10" si="0">SUM(B5:B9)</f>
        <v>254285102</v>
      </c>
      <c r="C10" s="47"/>
      <c r="D10" s="46">
        <f t="shared" si="0"/>
        <v>283212028.56</v>
      </c>
      <c r="E10" s="47"/>
      <c r="F10" s="46">
        <f t="shared" ref="F10" si="1">SUM(F5:F9)</f>
        <v>199557000</v>
      </c>
      <c r="G10" s="47"/>
      <c r="H10" s="46">
        <f t="shared" ref="H10" si="2">SUM(H5:H9)</f>
        <v>198030000</v>
      </c>
      <c r="I10" s="47"/>
      <c r="J10" s="46">
        <f t="shared" ref="J10:L10" si="3">SUM(J5:J9)</f>
        <v>167935000</v>
      </c>
      <c r="K10" s="47"/>
      <c r="L10" s="46">
        <f t="shared" si="3"/>
        <v>167700000</v>
      </c>
      <c r="M10" s="48"/>
      <c r="N10" s="48"/>
      <c r="O10" s="48"/>
      <c r="P10" s="72"/>
      <c r="Q10" s="48"/>
      <c r="R10" s="48"/>
    </row>
    <row r="11" spans="1:18" ht="15.75" thickTop="1" x14ac:dyDescent="0.25">
      <c r="A11" s="28"/>
      <c r="B11" s="19"/>
      <c r="C11" s="17"/>
      <c r="D11" s="19"/>
      <c r="E11" s="17"/>
      <c r="F11" s="19"/>
      <c r="G11" s="17"/>
      <c r="H11" s="19"/>
      <c r="I11" s="17"/>
      <c r="J11" s="15"/>
      <c r="K11" s="17"/>
      <c r="L11" s="15"/>
      <c r="M11" s="15"/>
      <c r="N11" s="15"/>
      <c r="O11" s="15"/>
      <c r="P11" s="73"/>
      <c r="Q11" s="15"/>
      <c r="R11" s="15"/>
    </row>
    <row r="12" spans="1:18" ht="18.75" x14ac:dyDescent="0.2">
      <c r="A12" s="96" t="s">
        <v>14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15"/>
      <c r="N12" s="15"/>
      <c r="O12" s="15"/>
      <c r="P12" s="73"/>
      <c r="Q12" s="15"/>
      <c r="R12" s="15"/>
    </row>
    <row r="13" spans="1:18" ht="30" x14ac:dyDescent="0.25">
      <c r="A13" s="30"/>
      <c r="B13" s="91" t="s">
        <v>15</v>
      </c>
      <c r="C13" s="86"/>
      <c r="D13" s="91" t="s">
        <v>4</v>
      </c>
      <c r="E13" s="86"/>
      <c r="F13" s="91" t="s">
        <v>5</v>
      </c>
      <c r="G13" s="87"/>
      <c r="H13" s="91" t="s">
        <v>6</v>
      </c>
      <c r="I13" s="87"/>
      <c r="J13" s="91" t="s">
        <v>7</v>
      </c>
      <c r="K13" s="87"/>
      <c r="L13" s="91" t="s">
        <v>7</v>
      </c>
      <c r="M13" s="15"/>
      <c r="N13" s="15"/>
      <c r="O13" s="15"/>
      <c r="P13" s="73"/>
      <c r="Q13" s="15"/>
      <c r="R13" s="15"/>
    </row>
    <row r="14" spans="1:18" ht="15" x14ac:dyDescent="0.25">
      <c r="A14" s="26" t="s">
        <v>16</v>
      </c>
      <c r="B14" s="104">
        <f>'3 - Omkostningskategorier'!B82</f>
        <v>250412353</v>
      </c>
      <c r="C14" s="40">
        <f>B14/$B$20</f>
        <v>0.98477005346693502</v>
      </c>
      <c r="D14" s="104">
        <f>'3 - Omkostningskategorier'!D82</f>
        <v>278833649.55000001</v>
      </c>
      <c r="E14" s="40">
        <f>D14/$D$20</f>
        <v>0.98454027880660089</v>
      </c>
      <c r="F14" s="104">
        <f>'3 - Omkostningskategorier'!F82</f>
        <v>195775000</v>
      </c>
      <c r="G14" s="40">
        <f t="shared" ref="E14:G20" si="4">F14/F$20</f>
        <v>0.9810480213673286</v>
      </c>
      <c r="H14" s="104">
        <f>'3 - Omkostningskategorier'!H82</f>
        <v>195060000</v>
      </c>
      <c r="I14" s="40">
        <f t="shared" ref="I14:I20" si="5">H14/H$20</f>
        <v>0.98500227238297222</v>
      </c>
      <c r="J14" s="104">
        <f>'3 - Omkostningskategorier'!J82</f>
        <v>165915000</v>
      </c>
      <c r="K14" s="40">
        <f t="shared" ref="K14:K20" si="6">J14/J$20</f>
        <v>0.98797153660642512</v>
      </c>
      <c r="L14" s="104">
        <f>'3 - Omkostningskategorier'!L82</f>
        <v>165700000</v>
      </c>
      <c r="M14" s="62"/>
      <c r="N14" s="62"/>
      <c r="O14" s="15"/>
      <c r="P14" s="73"/>
      <c r="Q14" s="15"/>
      <c r="R14" s="15"/>
    </row>
    <row r="15" spans="1:18" ht="15" x14ac:dyDescent="0.25">
      <c r="A15" s="25" t="s">
        <v>17</v>
      </c>
      <c r="B15" s="23">
        <f>B14</f>
        <v>250412353</v>
      </c>
      <c r="C15" s="40">
        <f t="shared" ref="C15:C19" si="7">B15/$B$20</f>
        <v>0.98477005346693502</v>
      </c>
      <c r="D15" s="23">
        <f>D14</f>
        <v>278833649.55000001</v>
      </c>
      <c r="E15" s="40">
        <f t="shared" ref="E15:E19" si="8">D15/$D$20</f>
        <v>0.98454027880660089</v>
      </c>
      <c r="F15" s="23">
        <f>F14</f>
        <v>195775000</v>
      </c>
      <c r="G15" s="51">
        <f t="shared" si="4"/>
        <v>0.9810480213673286</v>
      </c>
      <c r="H15" s="23">
        <f>H14</f>
        <v>195060000</v>
      </c>
      <c r="I15" s="51">
        <f t="shared" si="5"/>
        <v>0.98500227238297222</v>
      </c>
      <c r="J15" s="23">
        <f>J14</f>
        <v>165915000</v>
      </c>
      <c r="K15" s="51">
        <f t="shared" si="6"/>
        <v>0.98797153660642512</v>
      </c>
      <c r="L15" s="23">
        <f>L14</f>
        <v>165700000</v>
      </c>
      <c r="M15" s="22"/>
      <c r="N15" s="22"/>
      <c r="O15" s="15"/>
      <c r="P15" s="73"/>
      <c r="Q15" s="15"/>
      <c r="R15" s="15"/>
    </row>
    <row r="16" spans="1:18" ht="15" x14ac:dyDescent="0.25">
      <c r="A16" s="26" t="s">
        <v>18</v>
      </c>
      <c r="B16" s="105">
        <f>'3 - Omkostningskategorier'!B88</f>
        <v>475000</v>
      </c>
      <c r="C16" s="40">
        <f t="shared" si="7"/>
        <v>1.8679820296117506E-3</v>
      </c>
      <c r="D16" s="105">
        <f>'3 - Omkostningskategorier'!D88</f>
        <v>565000</v>
      </c>
      <c r="E16" s="40">
        <f t="shared" si="8"/>
        <v>1.9949717633559174E-3</v>
      </c>
      <c r="F16" s="105">
        <f>'3 - Omkostningskategorier'!F88</f>
        <v>445000</v>
      </c>
      <c r="G16" s="40">
        <f t="shared" si="4"/>
        <v>2.2299393155840188E-3</v>
      </c>
      <c r="H16" s="105">
        <f>'3 - Omkostningskategorier'!H88</f>
        <v>425000</v>
      </c>
      <c r="I16" s="40">
        <f t="shared" si="5"/>
        <v>2.1461394738170984E-3</v>
      </c>
      <c r="J16" s="105">
        <f>'3 - Omkostningskategorier'!J88</f>
        <v>365000</v>
      </c>
      <c r="K16" s="40">
        <f t="shared" si="6"/>
        <v>2.1734599696311072E-3</v>
      </c>
      <c r="L16" s="105">
        <f>'3 - Omkostningskategorier'!L88</f>
        <v>345000</v>
      </c>
      <c r="M16" s="62"/>
      <c r="N16" s="62"/>
      <c r="O16" s="21"/>
      <c r="P16" s="73"/>
      <c r="Q16" s="21"/>
      <c r="R16" s="21"/>
    </row>
    <row r="17" spans="1:18" ht="15" x14ac:dyDescent="0.25">
      <c r="A17" s="26" t="s">
        <v>19</v>
      </c>
      <c r="B17" s="105">
        <f>'3 - Omkostningskategorier'!B89</f>
        <v>490000</v>
      </c>
      <c r="C17" s="40">
        <f t="shared" si="7"/>
        <v>1.9269709358100164E-3</v>
      </c>
      <c r="D17" s="105">
        <f>'3 - Omkostningskategorier'!D89</f>
        <v>350000</v>
      </c>
      <c r="E17" s="40">
        <f t="shared" si="8"/>
        <v>1.2358232162381791E-3</v>
      </c>
      <c r="F17" s="105">
        <f>'3 - Omkostningskategorier'!F89</f>
        <v>450000</v>
      </c>
      <c r="G17" s="40">
        <f t="shared" si="4"/>
        <v>2.254994813511929E-3</v>
      </c>
      <c r="H17" s="105">
        <f>'3 - Omkostningskategorier'!H89</f>
        <v>450000</v>
      </c>
      <c r="I17" s="40">
        <f t="shared" si="5"/>
        <v>2.2723829722769277E-3</v>
      </c>
      <c r="J17" s="105">
        <f>'3 - Omkostningskategorier'!J89</f>
        <v>250000</v>
      </c>
      <c r="K17" s="40">
        <f t="shared" ref="K17:K19" si="9">J17/J$20</f>
        <v>1.4886712120761008E-3</v>
      </c>
      <c r="L17" s="105">
        <f>'3 - Omkostningskategorier'!L89</f>
        <v>250000</v>
      </c>
      <c r="M17" s="62"/>
      <c r="N17" s="62"/>
      <c r="O17" s="21"/>
      <c r="P17" s="73"/>
      <c r="Q17" s="21"/>
      <c r="R17" s="21"/>
    </row>
    <row r="18" spans="1:18" ht="15" x14ac:dyDescent="0.25">
      <c r="A18" s="26" t="s">
        <v>20</v>
      </c>
      <c r="B18" s="105">
        <f>'3 - Omkostningskategorier'!B90</f>
        <v>263000</v>
      </c>
      <c r="C18" s="40">
        <f t="shared" si="7"/>
        <v>1.0342721553429272E-3</v>
      </c>
      <c r="D18" s="105">
        <f>'3 - Omkostningskategorier'!D90</f>
        <v>280000</v>
      </c>
      <c r="E18" s="40">
        <f t="shared" si="8"/>
        <v>9.8865857299054315E-4</v>
      </c>
      <c r="F18" s="105">
        <f>'3 - Omkostningskategorier'!F90</f>
        <v>260000</v>
      </c>
      <c r="G18" s="40">
        <f t="shared" si="4"/>
        <v>1.3028858922513368E-3</v>
      </c>
      <c r="H18" s="105">
        <f>'3 - Omkostningskategorier'!H90</f>
        <v>240000</v>
      </c>
      <c r="I18" s="40">
        <f t="shared" si="5"/>
        <v>1.2119375852143615E-3</v>
      </c>
      <c r="J18" s="105">
        <f>'3 - Omkostningskategorier'!J90</f>
        <v>200000</v>
      </c>
      <c r="K18" s="40">
        <f t="shared" si="9"/>
        <v>1.1909369696608807E-3</v>
      </c>
      <c r="L18" s="105">
        <f>'3 - Omkostningskategorier'!L90</f>
        <v>200000</v>
      </c>
      <c r="M18" s="62"/>
      <c r="N18" s="62"/>
      <c r="O18" s="21"/>
      <c r="P18" s="73"/>
      <c r="Q18" s="21"/>
      <c r="R18" s="21"/>
    </row>
    <row r="19" spans="1:18" ht="15" x14ac:dyDescent="0.25">
      <c r="A19" s="27" t="s">
        <v>21</v>
      </c>
      <c r="B19" s="106">
        <f>'3 - Omkostningskategorier'!B91</f>
        <v>2644748.5</v>
      </c>
      <c r="C19" s="40">
        <f t="shared" si="7"/>
        <v>1.0400721412300281E-2</v>
      </c>
      <c r="D19" s="106">
        <f>'3 - Omkostningskategorier'!D91</f>
        <v>3183379</v>
      </c>
      <c r="E19" s="40">
        <f t="shared" si="8"/>
        <v>1.1240267640814509E-2</v>
      </c>
      <c r="F19" s="106">
        <f>'3 - Omkostningskategorier'!F91</f>
        <v>2627000</v>
      </c>
      <c r="G19" s="100">
        <f t="shared" si="4"/>
        <v>1.3164158611324082E-2</v>
      </c>
      <c r="H19" s="106">
        <f>'3 - Omkostningskategorier'!H91</f>
        <v>1855000</v>
      </c>
      <c r="I19" s="100">
        <f t="shared" si="5"/>
        <v>9.3672675857193362E-3</v>
      </c>
      <c r="J19" s="106">
        <f>'3 - Omkostningskategorier'!J91</f>
        <v>1205000</v>
      </c>
      <c r="K19" s="100">
        <f t="shared" si="9"/>
        <v>7.175395242206806E-3</v>
      </c>
      <c r="L19" s="106">
        <f>'3 - Omkostningskategorier'!L91</f>
        <v>1205000</v>
      </c>
      <c r="M19" s="62"/>
      <c r="N19" s="62"/>
      <c r="O19" s="21"/>
      <c r="P19" s="73"/>
      <c r="Q19" s="21"/>
      <c r="R19" s="21"/>
    </row>
    <row r="20" spans="1:18" ht="15.75" thickBot="1" x14ac:dyDescent="0.3">
      <c r="A20" s="34" t="s">
        <v>13</v>
      </c>
      <c r="B20" s="35">
        <f t="shared" ref="B20:D20" si="10">SUM(B15:B19)</f>
        <v>254285101.5</v>
      </c>
      <c r="C20" s="35"/>
      <c r="D20" s="35">
        <f t="shared" si="10"/>
        <v>283212028.55000001</v>
      </c>
      <c r="E20" s="36">
        <f t="shared" si="4"/>
        <v>1</v>
      </c>
      <c r="F20" s="35">
        <f t="shared" ref="F20" si="11">SUM(F15:F19)</f>
        <v>199557000</v>
      </c>
      <c r="G20" s="36">
        <f t="shared" si="4"/>
        <v>1</v>
      </c>
      <c r="H20" s="35">
        <f t="shared" ref="H20" si="12">SUM(H15:H19)</f>
        <v>198030000</v>
      </c>
      <c r="I20" s="36">
        <f t="shared" si="5"/>
        <v>1</v>
      </c>
      <c r="J20" s="35">
        <f t="shared" ref="J20:L20" si="13">SUM(J15:J19)</f>
        <v>167935000</v>
      </c>
      <c r="K20" s="36">
        <f t="shared" si="6"/>
        <v>1</v>
      </c>
      <c r="L20" s="35">
        <f t="shared" si="13"/>
        <v>167700000</v>
      </c>
      <c r="M20" s="22"/>
      <c r="N20" s="22"/>
      <c r="O20" s="22"/>
      <c r="P20" s="74"/>
      <c r="Q20" s="22"/>
      <c r="R20" s="22"/>
    </row>
    <row r="21" spans="1:18" ht="15.75" thickTop="1" x14ac:dyDescent="0.25">
      <c r="A21" s="29"/>
      <c r="B21" s="32"/>
      <c r="C21" s="33"/>
      <c r="D21" s="32"/>
      <c r="E21" s="33"/>
      <c r="F21" s="32"/>
      <c r="G21" s="33"/>
      <c r="H21" s="32"/>
      <c r="I21" s="33"/>
      <c r="J21" s="32"/>
      <c r="K21" s="33"/>
      <c r="L21" s="32"/>
      <c r="M21" s="22"/>
      <c r="N21" s="22"/>
      <c r="O21" s="22"/>
      <c r="P21" s="72"/>
      <c r="Q21" s="22"/>
      <c r="R21" s="22"/>
    </row>
    <row r="22" spans="1:18" s="52" customFormat="1" ht="18.75" x14ac:dyDescent="0.25">
      <c r="A22" s="96" t="s">
        <v>22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48"/>
      <c r="N22" s="48"/>
      <c r="O22" s="48"/>
      <c r="P22" s="72"/>
      <c r="Q22" s="48"/>
      <c r="R22" s="48"/>
    </row>
    <row r="23" spans="1:18" ht="30" x14ac:dyDescent="0.25">
      <c r="A23" s="43"/>
      <c r="B23" s="91" t="s">
        <v>15</v>
      </c>
      <c r="C23" s="86"/>
      <c r="D23" s="91" t="s">
        <v>4</v>
      </c>
      <c r="E23" s="86"/>
      <c r="F23" s="91" t="s">
        <v>5</v>
      </c>
      <c r="G23" s="87"/>
      <c r="H23" s="91" t="s">
        <v>6</v>
      </c>
      <c r="I23" s="87"/>
      <c r="J23" s="91" t="s">
        <v>7</v>
      </c>
      <c r="K23" s="87"/>
      <c r="L23" s="91" t="s">
        <v>7</v>
      </c>
      <c r="M23" s="22"/>
      <c r="N23" s="22"/>
      <c r="O23" s="22"/>
      <c r="P23" s="72"/>
      <c r="Q23" s="22"/>
      <c r="R23" s="22"/>
    </row>
    <row r="24" spans="1:18" ht="15" x14ac:dyDescent="0.25">
      <c r="A24" s="113" t="s">
        <v>23</v>
      </c>
      <c r="B24" s="114">
        <f>'3 - Omkostningskategorier'!B82</f>
        <v>250412353</v>
      </c>
      <c r="C24" s="115"/>
      <c r="D24" s="114">
        <f>'3 - Omkostningskategorier'!D82</f>
        <v>278833649.55000001</v>
      </c>
      <c r="E24" s="115">
        <f>B24/B24</f>
        <v>1</v>
      </c>
      <c r="F24" s="114">
        <f>'3 - Omkostningskategorier'!F82</f>
        <v>195775000</v>
      </c>
      <c r="G24" s="115">
        <f>F24/F24</f>
        <v>1</v>
      </c>
      <c r="H24" s="114">
        <f>'3 - Omkostningskategorier'!H82</f>
        <v>195060000</v>
      </c>
      <c r="I24" s="115">
        <f>H24/H24</f>
        <v>1</v>
      </c>
      <c r="J24" s="114">
        <f>'3 - Omkostningskategorier'!J82</f>
        <v>165915000</v>
      </c>
      <c r="K24" s="115">
        <f>J24/J24</f>
        <v>1</v>
      </c>
      <c r="L24" s="114">
        <f>'3 - Omkostningskategorier'!L82</f>
        <v>165700000</v>
      </c>
      <c r="M24" s="62"/>
      <c r="N24" s="62"/>
      <c r="O24" s="22"/>
      <c r="P24" s="72"/>
      <c r="Q24" s="22"/>
      <c r="R24" s="22"/>
    </row>
    <row r="25" spans="1:18" ht="15" x14ac:dyDescent="0.25">
      <c r="A25" s="49" t="s">
        <v>24</v>
      </c>
      <c r="B25" s="104">
        <f>'3 - Omkostningskategorier'!B84</f>
        <v>18685000</v>
      </c>
      <c r="C25" s="57"/>
      <c r="D25" s="104">
        <f>'3 - Omkostningskategorier'!D84</f>
        <v>20295360.300000001</v>
      </c>
      <c r="E25" s="57">
        <f>B25/B24</f>
        <v>7.4616925946939999E-2</v>
      </c>
      <c r="F25" s="104">
        <f>'3 - Omkostningskategorier'!F84</f>
        <v>17685000</v>
      </c>
      <c r="G25" s="57">
        <f>F25/F24</f>
        <v>9.0333290767462646E-2</v>
      </c>
      <c r="H25" s="104">
        <f>'3 - Omkostningskategorier'!H84</f>
        <v>17155000</v>
      </c>
      <c r="I25" s="57">
        <f>H25/H24</f>
        <v>8.7947298267199839E-2</v>
      </c>
      <c r="J25" s="104">
        <f>'3 - Omkostningskategorier'!J84</f>
        <v>15055000</v>
      </c>
      <c r="K25" s="57">
        <f>J25/J24</f>
        <v>9.0739233945092368E-2</v>
      </c>
      <c r="L25" s="104">
        <f>'3 - Omkostningskategorier'!L84</f>
        <v>14900000</v>
      </c>
      <c r="M25" s="62"/>
      <c r="N25" s="62"/>
      <c r="O25" s="22"/>
      <c r="P25" s="72"/>
      <c r="Q25" s="22"/>
      <c r="R25" s="22"/>
    </row>
    <row r="26" spans="1:18" ht="15" x14ac:dyDescent="0.25">
      <c r="A26" s="49" t="s">
        <v>25</v>
      </c>
      <c r="B26" s="104">
        <f>'3 - Omkostningskategorier'!B85</f>
        <v>228502353</v>
      </c>
      <c r="C26" s="57"/>
      <c r="D26" s="104">
        <f>'3 - Omkostningskategorier'!D85</f>
        <v>255002353</v>
      </c>
      <c r="E26" s="57">
        <f>B26/B24</f>
        <v>0.91250431643042784</v>
      </c>
      <c r="F26" s="104">
        <f>'3 - Omkostningskategorier'!F85</f>
        <v>175000000</v>
      </c>
      <c r="G26" s="57">
        <f>F26/F24</f>
        <v>0.89388328438258202</v>
      </c>
      <c r="H26" s="104">
        <f>'3 - Omkostningskategorier'!H85</f>
        <v>175000000</v>
      </c>
      <c r="I26" s="57">
        <f>H26/H24</f>
        <v>0.89715984825181994</v>
      </c>
      <c r="J26" s="104">
        <f>'3 - Omkostningskategorier'!J85</f>
        <v>148500000</v>
      </c>
      <c r="K26" s="57">
        <f>J26/J24</f>
        <v>0.89503661513425548</v>
      </c>
      <c r="L26" s="104">
        <f>'3 - Omkostningskategorier'!L85</f>
        <v>148500000</v>
      </c>
      <c r="M26" s="62"/>
      <c r="N26" s="62"/>
      <c r="O26" s="22"/>
      <c r="P26" s="72"/>
      <c r="Q26" s="22"/>
      <c r="R26" s="22"/>
    </row>
    <row r="27" spans="1:18" ht="15" x14ac:dyDescent="0.25">
      <c r="A27" s="98" t="s">
        <v>26</v>
      </c>
      <c r="B27" s="107">
        <f>'3 - Omkostningskategorier'!B86</f>
        <v>3225000</v>
      </c>
      <c r="C27" s="99"/>
      <c r="D27" s="107">
        <f>'3 - Omkostningskategorier'!D86</f>
        <v>3535936.25</v>
      </c>
      <c r="E27" s="99">
        <f>B27/B24</f>
        <v>1.287875762263214E-2</v>
      </c>
      <c r="F27" s="107">
        <f>'3 - Omkostningskategorier'!F86</f>
        <v>3090000</v>
      </c>
      <c r="G27" s="99">
        <f>F27/F24</f>
        <v>1.5783424849955305E-2</v>
      </c>
      <c r="H27" s="107">
        <f>'3 - Omkostningskategorier'!H86</f>
        <v>2905000</v>
      </c>
      <c r="I27" s="99">
        <f>H27/H24</f>
        <v>1.4892853480980212E-2</v>
      </c>
      <c r="J27" s="107">
        <f>'3 - Omkostningskategorier'!J86</f>
        <v>2360000</v>
      </c>
      <c r="K27" s="99">
        <f>J27/J24</f>
        <v>1.4224150920652141E-2</v>
      </c>
      <c r="L27" s="107">
        <f>'3 - Omkostningskategorier'!L86</f>
        <v>2300000</v>
      </c>
      <c r="M27" s="62"/>
      <c r="N27" s="62"/>
      <c r="O27" s="22"/>
      <c r="P27" s="72"/>
      <c r="Q27" s="22"/>
      <c r="R27" s="22"/>
    </row>
    <row r="28" spans="1:18" ht="15" x14ac:dyDescent="0.25">
      <c r="A28" s="50"/>
      <c r="B28" s="23"/>
      <c r="C28" s="20"/>
      <c r="D28" s="23"/>
      <c r="E28" s="20"/>
      <c r="F28" s="23"/>
      <c r="G28" s="20"/>
      <c r="H28" s="23"/>
      <c r="I28" s="20"/>
      <c r="J28" s="23"/>
      <c r="K28" s="20"/>
      <c r="L28" s="23"/>
      <c r="M28" s="22"/>
      <c r="N28" s="22"/>
      <c r="O28" s="22"/>
      <c r="P28" s="72"/>
      <c r="Q28" s="22"/>
      <c r="R28" s="22"/>
    </row>
    <row r="29" spans="1:18" s="52" customFormat="1" ht="18.75" x14ac:dyDescent="0.25">
      <c r="A29" s="96" t="s">
        <v>27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48"/>
      <c r="N29" s="48"/>
      <c r="O29" s="48"/>
      <c r="P29" s="72"/>
      <c r="Q29" s="48"/>
      <c r="R29" s="48"/>
    </row>
    <row r="30" spans="1:18" ht="30" x14ac:dyDescent="0.25">
      <c r="A30" s="43"/>
      <c r="B30" s="91" t="s">
        <v>15</v>
      </c>
      <c r="C30" s="86"/>
      <c r="D30" s="91" t="s">
        <v>4</v>
      </c>
      <c r="E30" s="86"/>
      <c r="F30" s="91" t="s">
        <v>5</v>
      </c>
      <c r="G30" s="87"/>
      <c r="H30" s="91" t="s">
        <v>6</v>
      </c>
      <c r="I30" s="87"/>
      <c r="J30" s="91" t="s">
        <v>7</v>
      </c>
      <c r="K30" s="87"/>
      <c r="L30" s="91" t="s">
        <v>7</v>
      </c>
      <c r="M30" s="15"/>
      <c r="N30" s="7"/>
      <c r="O30" s="7"/>
      <c r="P30" s="71"/>
      <c r="Q30" s="7"/>
      <c r="R30" s="7"/>
    </row>
    <row r="31" spans="1:18" ht="15" x14ac:dyDescent="0.25">
      <c r="A31" s="113" t="s">
        <v>23</v>
      </c>
      <c r="B31" s="114">
        <f>'2 - Outcomes'!B33</f>
        <v>250412353</v>
      </c>
      <c r="C31" s="115"/>
      <c r="D31" s="114">
        <f>'2 - Outcomes'!D33</f>
        <v>278833649.55000001</v>
      </c>
      <c r="E31" s="115">
        <f>B31/B31</f>
        <v>1</v>
      </c>
      <c r="F31" s="114">
        <f>'2 - Outcomes'!F33</f>
        <v>195775000</v>
      </c>
      <c r="G31" s="115">
        <f>F31/F31</f>
        <v>1</v>
      </c>
      <c r="H31" s="114">
        <f>'2 - Outcomes'!H33</f>
        <v>195060000</v>
      </c>
      <c r="I31" s="115">
        <f>H31/H31</f>
        <v>1</v>
      </c>
      <c r="J31" s="114">
        <f>'2 - Outcomes'!J33</f>
        <v>165915000</v>
      </c>
      <c r="K31" s="115">
        <f>J31/J31</f>
        <v>1</v>
      </c>
      <c r="L31" s="114">
        <f>'2 - Outcomes'!L33</f>
        <v>165700000</v>
      </c>
      <c r="M31" s="62"/>
      <c r="N31" s="62"/>
      <c r="O31" s="7"/>
      <c r="P31" s="71"/>
      <c r="Q31" s="7"/>
      <c r="R31" s="7"/>
    </row>
    <row r="32" spans="1:18" ht="15" x14ac:dyDescent="0.25">
      <c r="A32" s="111" t="s">
        <v>28</v>
      </c>
      <c r="B32" s="104">
        <f>'2 - Outcomes'!B35</f>
        <v>165520000</v>
      </c>
      <c r="C32" s="24"/>
      <c r="D32" s="104">
        <f>'2 - Outcomes'!D35</f>
        <v>165770000</v>
      </c>
      <c r="E32" s="24">
        <f>B32/B31</f>
        <v>0.66098975556529349</v>
      </c>
      <c r="F32" s="104">
        <f>'2 - Outcomes'!F35</f>
        <v>165520000</v>
      </c>
      <c r="G32" s="24">
        <f>F32/F31</f>
        <v>0.84546034989145702</v>
      </c>
      <c r="H32" s="104">
        <f>'2 - Outcomes'!H35</f>
        <v>165520000</v>
      </c>
      <c r="I32" s="24">
        <f>H32/H31</f>
        <v>0.84855941761509279</v>
      </c>
      <c r="J32" s="104">
        <f>'2 - Outcomes'!J35</f>
        <v>165520000</v>
      </c>
      <c r="K32" s="24">
        <f>J32/J31</f>
        <v>0.99761926287556879</v>
      </c>
      <c r="L32" s="104">
        <f>'2 - Outcomes'!L35</f>
        <v>165520000</v>
      </c>
      <c r="M32" s="62"/>
      <c r="N32" s="62"/>
      <c r="O32" s="7"/>
      <c r="P32" s="71"/>
      <c r="Q32" s="7"/>
      <c r="R32" s="7"/>
    </row>
    <row r="33" spans="1:18" ht="15" x14ac:dyDescent="0.25">
      <c r="A33" s="111" t="s">
        <v>29</v>
      </c>
      <c r="B33" s="104">
        <f>'2 - Outcomes'!B36</f>
        <v>200000</v>
      </c>
      <c r="C33" s="24"/>
      <c r="D33" s="104">
        <f>'2 - Outcomes'!D36</f>
        <v>300000</v>
      </c>
      <c r="E33" s="24">
        <f>B33/B31</f>
        <v>7.9868264326400868E-4</v>
      </c>
      <c r="F33" s="104">
        <f>'2 - Outcomes'!F36</f>
        <v>255000</v>
      </c>
      <c r="G33" s="24">
        <f>F33/F31</f>
        <v>1.3025156429574767E-3</v>
      </c>
      <c r="H33" s="119">
        <f>'2 - Outcomes'!H36</f>
        <v>0</v>
      </c>
      <c r="I33" s="24">
        <f>H33/H31</f>
        <v>0</v>
      </c>
      <c r="J33" s="119">
        <f>'2 - Outcomes'!J36</f>
        <v>0</v>
      </c>
      <c r="K33" s="24">
        <f>J33/J31</f>
        <v>0</v>
      </c>
      <c r="L33" s="119">
        <f>'2 - Outcomes'!L36</f>
        <v>0</v>
      </c>
      <c r="M33" s="62"/>
      <c r="N33" s="62"/>
      <c r="O33" s="7"/>
      <c r="P33" s="71"/>
      <c r="Q33" s="7"/>
      <c r="R33" s="7"/>
    </row>
    <row r="34" spans="1:18" ht="15" x14ac:dyDescent="0.25">
      <c r="A34" s="111" t="s">
        <v>30</v>
      </c>
      <c r="B34" s="104">
        <f>'2 - Outcomes'!B37</f>
        <v>335000</v>
      </c>
      <c r="C34" s="24"/>
      <c r="D34" s="104">
        <f>'2 - Outcomes'!D37</f>
        <v>741600</v>
      </c>
      <c r="E34" s="24">
        <f>B34/B31</f>
        <v>1.3377934274672145E-3</v>
      </c>
      <c r="F34" s="119">
        <f>'2 - Outcomes'!F37</f>
        <v>0</v>
      </c>
      <c r="G34" s="24">
        <f>F34/F31</f>
        <v>0</v>
      </c>
      <c r="H34" s="119">
        <f>'2 - Outcomes'!H37</f>
        <v>0</v>
      </c>
      <c r="I34" s="24">
        <f>H34/H31</f>
        <v>0</v>
      </c>
      <c r="J34" s="119">
        <f>'2 - Outcomes'!J37</f>
        <v>0</v>
      </c>
      <c r="K34" s="24">
        <f>J34/J31</f>
        <v>0</v>
      </c>
      <c r="L34" s="119">
        <f>'2 - Outcomes'!L37</f>
        <v>0</v>
      </c>
      <c r="M34" s="62"/>
      <c r="N34" s="62"/>
      <c r="O34" s="7"/>
      <c r="P34" s="71"/>
      <c r="Q34" s="7"/>
      <c r="R34" s="7"/>
    </row>
    <row r="35" spans="1:18" ht="15" x14ac:dyDescent="0.25">
      <c r="A35" s="111" t="s">
        <v>31</v>
      </c>
      <c r="B35" s="119">
        <f>'2 - Outcomes'!B38</f>
        <v>0</v>
      </c>
      <c r="C35" s="24"/>
      <c r="D35" s="119">
        <f>'2 - Outcomes'!D38</f>
        <v>0</v>
      </c>
      <c r="E35" s="24">
        <f>B35/B31</f>
        <v>0</v>
      </c>
      <c r="F35" s="119">
        <f>'2 - Outcomes'!F38</f>
        <v>0</v>
      </c>
      <c r="G35" s="24">
        <f>F35/F31</f>
        <v>0</v>
      </c>
      <c r="H35" s="119">
        <f>'2 - Outcomes'!H38</f>
        <v>0</v>
      </c>
      <c r="I35" s="24">
        <f>H35/H31</f>
        <v>0</v>
      </c>
      <c r="J35" s="119">
        <f>'2 - Outcomes'!J38</f>
        <v>0</v>
      </c>
      <c r="K35" s="24">
        <f>J35/J31</f>
        <v>0</v>
      </c>
      <c r="L35" s="119">
        <f>'2 - Outcomes'!L38</f>
        <v>0</v>
      </c>
      <c r="M35" s="62"/>
      <c r="N35" s="62"/>
      <c r="O35" s="7"/>
      <c r="P35" s="71"/>
      <c r="Q35" s="7"/>
      <c r="R35" s="7"/>
    </row>
    <row r="36" spans="1:18" ht="15" x14ac:dyDescent="0.25">
      <c r="A36" s="111" t="s">
        <v>32</v>
      </c>
      <c r="B36" s="104">
        <f>'2 - Outcomes'!B39</f>
        <v>55307353</v>
      </c>
      <c r="C36" s="24"/>
      <c r="D36" s="104">
        <f>'2 - Outcomes'!D39</f>
        <v>54897353</v>
      </c>
      <c r="E36" s="24">
        <f>B36/B31</f>
        <v>0.220865114429878</v>
      </c>
      <c r="F36" s="104">
        <f>'2 - Outcomes'!F39</f>
        <v>950000</v>
      </c>
      <c r="G36" s="24">
        <f>F36/F31</f>
        <v>4.8525092580768737E-3</v>
      </c>
      <c r="H36" s="104">
        <f>'2 - Outcomes'!H39</f>
        <v>490000</v>
      </c>
      <c r="I36" s="24">
        <f>H36/H31</f>
        <v>2.5120475751050958E-3</v>
      </c>
      <c r="J36" s="104">
        <f>'2 - Outcomes'!J39</f>
        <v>395000</v>
      </c>
      <c r="K36" s="24">
        <f>J36/J31</f>
        <v>2.3807371244311845E-3</v>
      </c>
      <c r="L36" s="104">
        <f>'2 - Outcomes'!L39</f>
        <v>180000</v>
      </c>
      <c r="M36" s="62"/>
      <c r="N36" s="62"/>
      <c r="O36" s="7"/>
      <c r="P36" s="71"/>
      <c r="Q36" s="7"/>
      <c r="R36" s="7"/>
    </row>
    <row r="37" spans="1:18" ht="15" x14ac:dyDescent="0.25">
      <c r="A37" s="116" t="s">
        <v>33</v>
      </c>
      <c r="B37" s="107">
        <f>'2 - Outcomes'!B40</f>
        <v>29050000</v>
      </c>
      <c r="C37" s="97"/>
      <c r="D37" s="107">
        <f>'2 - Outcomes'!D40</f>
        <v>57124696.549999997</v>
      </c>
      <c r="E37" s="97">
        <f>B37/B32</f>
        <v>0.17550749154180764</v>
      </c>
      <c r="F37" s="107">
        <f>'2 - Outcomes'!F40</f>
        <v>29050000</v>
      </c>
      <c r="G37" s="97">
        <f>F37/F32</f>
        <v>0.17550749154180764</v>
      </c>
      <c r="H37" s="107">
        <f>'2 - Outcomes'!H40</f>
        <v>29050000</v>
      </c>
      <c r="I37" s="97">
        <f>H37/H32</f>
        <v>0.17550749154180764</v>
      </c>
      <c r="J37" s="107">
        <f>'2 - Outcomes'!J40</f>
        <v>0</v>
      </c>
      <c r="K37" s="97">
        <f>J37/J32</f>
        <v>0</v>
      </c>
      <c r="L37" s="107">
        <f>'2 - Outcomes'!L40</f>
        <v>0</v>
      </c>
      <c r="M37" s="15"/>
      <c r="N37" s="7"/>
      <c r="O37" s="7"/>
      <c r="P37" s="71"/>
      <c r="Q37" s="7"/>
      <c r="R37" s="7"/>
    </row>
    <row r="38" spans="1:18" ht="14.25" x14ac:dyDescent="0.2">
      <c r="A38" s="50"/>
      <c r="B38" s="15"/>
      <c r="C38" s="17"/>
      <c r="D38" s="15"/>
      <c r="E38" s="17"/>
      <c r="F38" s="15"/>
      <c r="G38" s="17"/>
      <c r="H38" s="15"/>
      <c r="I38" s="17"/>
      <c r="J38" s="15"/>
      <c r="K38" s="17"/>
      <c r="L38" s="15"/>
      <c r="M38" s="15"/>
      <c r="N38" s="7"/>
      <c r="O38" s="7"/>
      <c r="P38" s="71"/>
      <c r="Q38" s="7"/>
      <c r="R38" s="7"/>
    </row>
    <row r="39" spans="1:18" ht="18.75" x14ac:dyDescent="0.2">
      <c r="A39" s="96" t="s">
        <v>34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15"/>
      <c r="N39" s="7"/>
      <c r="O39" s="7"/>
      <c r="P39" s="71"/>
      <c r="Q39" s="7"/>
      <c r="R39" s="7"/>
    </row>
    <row r="40" spans="1:18" ht="30" x14ac:dyDescent="0.25">
      <c r="A40" s="43" t="s">
        <v>35</v>
      </c>
      <c r="B40" s="91" t="s">
        <v>15</v>
      </c>
      <c r="C40" s="86"/>
      <c r="D40" s="91" t="s">
        <v>4</v>
      </c>
      <c r="E40" s="86"/>
      <c r="F40" s="91" t="s">
        <v>5</v>
      </c>
      <c r="G40" s="87"/>
      <c r="H40" s="91" t="s">
        <v>6</v>
      </c>
      <c r="I40" s="87"/>
      <c r="J40" s="91" t="s">
        <v>7</v>
      </c>
      <c r="K40" s="87"/>
      <c r="L40" s="91" t="s">
        <v>7</v>
      </c>
      <c r="M40" s="15"/>
      <c r="N40" s="7"/>
      <c r="O40" s="7"/>
      <c r="P40" s="71"/>
      <c r="Q40" s="7"/>
      <c r="R40" s="7"/>
    </row>
    <row r="41" spans="1:18" ht="15" x14ac:dyDescent="0.25">
      <c r="A41" s="92" t="s">
        <v>36</v>
      </c>
      <c r="B41" s="108">
        <f>B16/(B14+B17)</f>
        <v>1.893166781102288E-3</v>
      </c>
      <c r="C41" s="93"/>
      <c r="D41" s="108">
        <f>D16/(D14+D17)</f>
        <v>2.0237574833293099E-3</v>
      </c>
      <c r="E41" s="93"/>
      <c r="F41" s="108">
        <f>F16/(F14+F17)</f>
        <v>2.2678048159001148E-3</v>
      </c>
      <c r="G41" s="93"/>
      <c r="H41" s="108">
        <f>H16/(H14+H17)</f>
        <v>2.1738018515676948E-3</v>
      </c>
      <c r="I41" s="93"/>
      <c r="J41" s="108">
        <f>J16/(J14+J17)</f>
        <v>2.1966118015225829E-3</v>
      </c>
      <c r="K41" s="93"/>
      <c r="L41" s="108">
        <f>L16/(L14+L17)</f>
        <v>2.078939439590238E-3</v>
      </c>
      <c r="M41" s="15"/>
      <c r="N41" s="7"/>
      <c r="O41" s="7"/>
      <c r="P41" s="71"/>
      <c r="Q41" s="7"/>
      <c r="R41" s="7"/>
    </row>
    <row r="42" spans="1:18" ht="15" x14ac:dyDescent="0.25">
      <c r="A42" s="92" t="s">
        <v>37</v>
      </c>
      <c r="B42" s="108">
        <f>B17/B7</f>
        <v>2.4781797537063582E-3</v>
      </c>
      <c r="C42" s="93"/>
      <c r="D42" s="108">
        <f>D17/D7</f>
        <v>1.7721518987341772E-3</v>
      </c>
      <c r="E42" s="93"/>
      <c r="F42" s="108">
        <f>F17/F7</f>
        <v>2.2784810126582279E-3</v>
      </c>
      <c r="G42" s="93"/>
      <c r="H42" s="108">
        <f>H17/H7</f>
        <v>2.2784810126582279E-3</v>
      </c>
      <c r="I42" s="93"/>
      <c r="J42" s="108">
        <f>J17/J7</f>
        <v>1.4925373134328358E-3</v>
      </c>
      <c r="K42" s="93"/>
      <c r="L42" s="108">
        <f>L17/L7</f>
        <v>1.4925373134328358E-3</v>
      </c>
      <c r="M42" s="15"/>
      <c r="N42" s="7"/>
      <c r="O42" s="7"/>
      <c r="P42" s="71"/>
      <c r="Q42" s="7"/>
      <c r="R42" s="7"/>
    </row>
    <row r="43" spans="1:18" ht="15" x14ac:dyDescent="0.25">
      <c r="A43" s="94" t="s">
        <v>38</v>
      </c>
      <c r="B43" s="109">
        <f>B19/(B20-B19)</f>
        <v>1.0510033341115206E-2</v>
      </c>
      <c r="C43" s="45"/>
      <c r="D43" s="109">
        <f>D19/(D20-D19)</f>
        <v>1.1368047537691666E-2</v>
      </c>
      <c r="E43" s="45"/>
      <c r="F43" s="109">
        <f>F19/(F20-F19)</f>
        <v>1.3339765398872695E-2</v>
      </c>
      <c r="G43" s="45"/>
      <c r="H43" s="109">
        <f>H19/(H20-H19)</f>
        <v>9.455842997323818E-3</v>
      </c>
      <c r="I43" s="45"/>
      <c r="J43" s="109">
        <f>J19/(J20-J19)</f>
        <v>7.227253643615426E-3</v>
      </c>
      <c r="K43" s="45"/>
      <c r="L43" s="109">
        <f>L19/(L20-L19)</f>
        <v>7.2374545782155622E-3</v>
      </c>
      <c r="M43" s="7"/>
      <c r="N43" s="7"/>
      <c r="O43" s="7"/>
      <c r="P43" s="71"/>
      <c r="Q43" s="7"/>
      <c r="R43" s="7"/>
    </row>
    <row r="44" spans="1:18" ht="15" x14ac:dyDescent="0.25">
      <c r="A44" s="2"/>
      <c r="B44" s="15"/>
      <c r="C44" s="17"/>
      <c r="D44" s="15"/>
      <c r="E44" s="17"/>
      <c r="F44" s="15"/>
      <c r="G44" s="15"/>
      <c r="H44" s="15"/>
      <c r="I44" s="15"/>
      <c r="J44" s="15"/>
      <c r="K44" s="15"/>
      <c r="L44" s="15"/>
      <c r="M44" s="7"/>
      <c r="N44" s="7"/>
      <c r="O44" s="7"/>
      <c r="P44" s="71"/>
      <c r="Q44" s="7"/>
      <c r="R44" s="7"/>
    </row>
    <row r="45" spans="1:18" ht="14.25" x14ac:dyDescent="0.2">
      <c r="A45" s="15"/>
      <c r="B45" s="15"/>
      <c r="C45" s="17"/>
      <c r="D45" s="15"/>
      <c r="E45" s="17"/>
      <c r="F45" s="17"/>
      <c r="G45" s="17"/>
      <c r="H45" s="17"/>
      <c r="I45" s="17"/>
      <c r="J45" s="15"/>
      <c r="K45" s="17"/>
      <c r="L45" s="15"/>
      <c r="M45" s="7"/>
      <c r="N45" s="7"/>
      <c r="O45" s="7"/>
      <c r="P45" s="71"/>
      <c r="Q45" s="7"/>
      <c r="R45" s="7"/>
    </row>
    <row r="46" spans="1:18" ht="14.25" x14ac:dyDescent="0.2">
      <c r="A46" s="15"/>
      <c r="B46" s="123"/>
      <c r="C46" s="17"/>
      <c r="D46" s="123"/>
      <c r="E46" s="17"/>
      <c r="F46" s="123"/>
      <c r="G46" s="17"/>
      <c r="H46" s="123"/>
      <c r="I46" s="17"/>
      <c r="J46" s="123"/>
      <c r="K46" s="17"/>
      <c r="L46" s="123"/>
      <c r="M46" s="7"/>
      <c r="N46" s="7"/>
      <c r="O46" s="7"/>
      <c r="P46" s="71"/>
      <c r="Q46" s="7"/>
      <c r="R46" s="7"/>
    </row>
    <row r="47" spans="1:18" ht="14.25" x14ac:dyDescent="0.2">
      <c r="A47" s="15"/>
      <c r="B47" s="15"/>
      <c r="C47" s="17"/>
      <c r="D47" s="15"/>
      <c r="E47" s="17"/>
      <c r="F47" s="17"/>
      <c r="G47" s="17"/>
      <c r="H47" s="17"/>
      <c r="I47" s="17"/>
      <c r="J47" s="15"/>
      <c r="K47" s="17"/>
      <c r="L47" s="15"/>
      <c r="M47" s="7"/>
      <c r="N47" s="7"/>
      <c r="O47" s="7"/>
      <c r="P47" s="71"/>
      <c r="Q47" s="7"/>
      <c r="R47" s="7"/>
    </row>
    <row r="48" spans="1:18" ht="14.25" x14ac:dyDescent="0.2">
      <c r="A48" s="15"/>
      <c r="B48" s="15"/>
      <c r="C48" s="17"/>
      <c r="D48" s="15"/>
      <c r="E48" s="17"/>
      <c r="F48" s="17"/>
      <c r="G48" s="17"/>
      <c r="H48" s="17"/>
      <c r="I48" s="17"/>
      <c r="J48" s="15"/>
      <c r="K48" s="17"/>
      <c r="L48" s="15"/>
      <c r="M48" s="7"/>
      <c r="N48" s="7"/>
      <c r="O48" s="7"/>
      <c r="P48" s="71"/>
      <c r="Q48" s="7"/>
      <c r="R48" s="7"/>
    </row>
    <row r="49" spans="1:18" ht="14.25" x14ac:dyDescent="0.2">
      <c r="A49" s="15"/>
      <c r="B49" s="15"/>
      <c r="C49" s="17"/>
      <c r="D49" s="15"/>
      <c r="E49" s="17"/>
      <c r="F49" s="17"/>
      <c r="G49" s="17"/>
      <c r="H49" s="17"/>
      <c r="I49" s="17"/>
      <c r="J49" s="15"/>
      <c r="K49" s="17"/>
      <c r="L49" s="15"/>
      <c r="M49" s="7"/>
      <c r="N49" s="7"/>
      <c r="O49" s="7"/>
      <c r="P49" s="71"/>
      <c r="Q49" s="7"/>
      <c r="R49" s="7"/>
    </row>
    <row r="50" spans="1:18" ht="14.25" x14ac:dyDescent="0.2">
      <c r="A50" s="15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1"/>
      <c r="Q50" s="7"/>
      <c r="R50" s="7"/>
    </row>
    <row r="51" spans="1:18" ht="15" x14ac:dyDescent="0.25">
      <c r="A51" s="1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1"/>
      <c r="Q51" s="7"/>
      <c r="R51" s="7"/>
    </row>
    <row r="52" spans="1:18" ht="15" x14ac:dyDescent="0.25">
      <c r="A52" s="16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1"/>
      <c r="Q52" s="7"/>
      <c r="R52" s="7"/>
    </row>
    <row r="53" spans="1:18" ht="15" x14ac:dyDescent="0.25">
      <c r="A53" s="1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1"/>
      <c r="Q53" s="7"/>
      <c r="R53" s="7"/>
    </row>
    <row r="54" spans="1:18" ht="15" x14ac:dyDescent="0.25">
      <c r="A54" s="16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1"/>
      <c r="Q54" s="7"/>
      <c r="R54" s="7"/>
    </row>
    <row r="55" spans="1:18" ht="15" x14ac:dyDescent="0.25">
      <c r="A55" s="1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1"/>
      <c r="Q55" s="7"/>
      <c r="R55" s="7"/>
    </row>
    <row r="56" spans="1:18" ht="15" x14ac:dyDescent="0.25">
      <c r="A56" s="1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1"/>
      <c r="Q56" s="7"/>
      <c r="R56" s="7"/>
    </row>
    <row r="57" spans="1:18" ht="15" x14ac:dyDescent="0.25">
      <c r="A57" s="1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1"/>
      <c r="Q57" s="7"/>
      <c r="R57" s="7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Header>&amp;C&amp;F&amp;R&amp;A</oddHeader>
    <oddFooter>Side &amp;P af &amp;N</oddFooter>
  </headerFooter>
  <ignoredErrors>
    <ignoredError sqref="E21 K23 F14:K19 J20:K21 B24:B27 B14:B19 F20:H20 E24:J27 B31:B37 F31:F37 H31:H37 J31:J37 B21 B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  <pageSetUpPr fitToPage="1"/>
  </sheetPr>
  <dimension ref="A1:AA47"/>
  <sheetViews>
    <sheetView showGridLines="0" showZeros="0" showWhiteSpace="0" zoomScale="110" zoomScaleNormal="110" zoomScaleSheetLayoutView="100" zoomScalePageLayoutView="75" workbookViewId="0">
      <pane ySplit="3" topLeftCell="A4" activePane="bottomLeft" state="frozen"/>
      <selection activeCell="F49" sqref="F49"/>
      <selection pane="bottomLeft" activeCell="F4" sqref="F4"/>
    </sheetView>
  </sheetViews>
  <sheetFormatPr defaultColWidth="9.28515625" defaultRowHeight="12.75" x14ac:dyDescent="0.2"/>
  <cols>
    <col min="1" max="1" width="59.7109375" style="1" customWidth="1"/>
    <col min="2" max="2" width="12.28515625" style="4" customWidth="1"/>
    <col min="3" max="3" width="5" style="1" bestFit="1" customWidth="1"/>
    <col min="4" max="4" width="12.28515625" style="4" customWidth="1"/>
    <col min="5" max="5" width="5" style="1" bestFit="1" customWidth="1"/>
    <col min="6" max="6" width="12" style="4" customWidth="1"/>
    <col min="7" max="7" width="5" style="1" bestFit="1" customWidth="1"/>
    <col min="8" max="8" width="12.28515625" style="4" customWidth="1"/>
    <col min="9" max="9" width="5" style="1" bestFit="1" customWidth="1"/>
    <col min="10" max="10" width="12.28515625" style="4" customWidth="1"/>
    <col min="11" max="11" width="6" style="1" bestFit="1" customWidth="1"/>
    <col min="12" max="12" width="12.42578125" style="4" customWidth="1"/>
    <col min="13" max="13" width="6" style="1" bestFit="1" customWidth="1"/>
    <col min="14" max="16384" width="9.28515625" style="1"/>
  </cols>
  <sheetData>
    <row r="1" spans="1:12" ht="19.5" x14ac:dyDescent="0.3">
      <c r="A1" s="38" t="s">
        <v>39</v>
      </c>
    </row>
    <row r="2" spans="1:12" ht="18.75" x14ac:dyDescent="0.3">
      <c r="A2" s="82" t="s">
        <v>40</v>
      </c>
      <c r="F2" s="11"/>
      <c r="H2" s="11"/>
      <c r="J2" s="11"/>
      <c r="L2" s="11"/>
    </row>
    <row r="3" spans="1:12" s="2" customFormat="1" ht="28.9" customHeight="1" x14ac:dyDescent="0.25">
      <c r="A3" s="81" t="s">
        <v>41</v>
      </c>
      <c r="B3" s="90" t="s">
        <v>3</v>
      </c>
      <c r="C3" s="31"/>
      <c r="D3" s="90" t="s">
        <v>42</v>
      </c>
      <c r="E3" s="31"/>
      <c r="F3" s="90" t="s">
        <v>43</v>
      </c>
      <c r="G3" s="31"/>
      <c r="H3" s="90" t="s">
        <v>6</v>
      </c>
      <c r="I3" s="31"/>
      <c r="J3" s="90" t="s">
        <v>7</v>
      </c>
      <c r="L3" s="90" t="s">
        <v>44</v>
      </c>
    </row>
    <row r="4" spans="1:12" s="2" customFormat="1" ht="15" x14ac:dyDescent="0.25">
      <c r="A4" s="9" t="s">
        <v>45</v>
      </c>
      <c r="B4" s="45"/>
      <c r="C4" s="45"/>
      <c r="D4" s="45"/>
      <c r="E4" s="45"/>
      <c r="F4" s="45"/>
      <c r="G4" s="45"/>
      <c r="H4" s="45"/>
      <c r="I4" s="45"/>
      <c r="J4" s="45"/>
      <c r="L4" s="45"/>
    </row>
    <row r="5" spans="1:12" s="8" customFormat="1" ht="15" x14ac:dyDescent="0.25">
      <c r="A5" s="56" t="s">
        <v>46</v>
      </c>
      <c r="B5" s="83">
        <f>SUM(B6:B8)</f>
        <v>550000</v>
      </c>
      <c r="C5" s="14"/>
      <c r="D5" s="83">
        <f>SUM(D6:D8)</f>
        <v>550000</v>
      </c>
      <c r="E5" s="14"/>
      <c r="F5" s="83">
        <f>SUM(F6:F8)</f>
        <v>550000</v>
      </c>
      <c r="G5" s="14"/>
      <c r="H5" s="83">
        <f>SUM(H6:H8)</f>
        <v>550000</v>
      </c>
      <c r="I5" s="14"/>
      <c r="J5" s="83">
        <f>SUM(J6:J8)</f>
        <v>550000</v>
      </c>
      <c r="L5" s="83">
        <f>SUM(L6:L8)</f>
        <v>550000</v>
      </c>
    </row>
    <row r="6" spans="1:12" s="2" customFormat="1" ht="15" x14ac:dyDescent="0.25">
      <c r="A6" s="2" t="s">
        <v>28</v>
      </c>
      <c r="B6" s="78">
        <f>'3 - Omkostningskategorier'!B6</f>
        <v>50000</v>
      </c>
      <c r="C6" s="3"/>
      <c r="D6" s="78">
        <f>'3 - Omkostningskategorier'!D6</f>
        <v>50000</v>
      </c>
      <c r="E6" s="3"/>
      <c r="F6" s="78">
        <f>'3 - Omkostningskategorier'!F6</f>
        <v>50000</v>
      </c>
      <c r="G6" s="3"/>
      <c r="H6" s="78">
        <f>'3 - Omkostningskategorier'!H6</f>
        <v>50000</v>
      </c>
      <c r="I6" s="3"/>
      <c r="J6" s="78">
        <f>'3 - Omkostningskategorier'!J6</f>
        <v>50000</v>
      </c>
      <c r="L6" s="78">
        <f>'3 - Omkostningskategorier'!L6</f>
        <v>50000</v>
      </c>
    </row>
    <row r="7" spans="1:12" s="2" customFormat="1" ht="15" x14ac:dyDescent="0.25">
      <c r="A7" s="2" t="s">
        <v>28</v>
      </c>
      <c r="B7" s="78">
        <f>'3 - Omkostningskategorier'!B7</f>
        <v>500000</v>
      </c>
      <c r="C7" s="3"/>
      <c r="D7" s="78">
        <f>'3 - Omkostningskategorier'!D7</f>
        <v>500000</v>
      </c>
      <c r="E7" s="3"/>
      <c r="F7" s="78">
        <f>'3 - Omkostningskategorier'!F7</f>
        <v>500000</v>
      </c>
      <c r="G7" s="3"/>
      <c r="H7" s="78">
        <f>'3 - Omkostningskategorier'!H7</f>
        <v>500000</v>
      </c>
      <c r="I7" s="3"/>
      <c r="J7" s="78">
        <f>'3 - Omkostningskategorier'!J7</f>
        <v>500000</v>
      </c>
      <c r="L7" s="78">
        <f>'3 - Omkostningskategorier'!L7</f>
        <v>500000</v>
      </c>
    </row>
    <row r="8" spans="1:12" s="2" customFormat="1" ht="15" x14ac:dyDescent="0.25">
      <c r="A8" s="2" t="s">
        <v>28</v>
      </c>
      <c r="B8" s="78">
        <f>'3 - Omkostningskategorier'!B8</f>
        <v>0</v>
      </c>
      <c r="C8" s="3"/>
      <c r="D8" s="78">
        <f>'3 - Omkostningskategorier'!D8</f>
        <v>0</v>
      </c>
      <c r="E8" s="3"/>
      <c r="F8" s="78">
        <f>'3 - Omkostningskategorier'!F8</f>
        <v>0</v>
      </c>
      <c r="G8" s="3"/>
      <c r="H8" s="78">
        <f>'3 - Omkostningskategorier'!H8</f>
        <v>0</v>
      </c>
      <c r="I8" s="3"/>
      <c r="J8" s="78">
        <f>'3 - Omkostningskategorier'!J8</f>
        <v>0</v>
      </c>
      <c r="L8" s="78">
        <f>'3 - Omkostningskategorier'!L8</f>
        <v>0</v>
      </c>
    </row>
    <row r="9" spans="1:12" s="8" customFormat="1" ht="15" x14ac:dyDescent="0.25">
      <c r="A9" s="56" t="s">
        <v>47</v>
      </c>
      <c r="B9" s="83">
        <f>SUM(B10:B12)</f>
        <v>164970000</v>
      </c>
      <c r="C9" s="14"/>
      <c r="D9" s="83">
        <f>SUM(D10:D12)</f>
        <v>165220000</v>
      </c>
      <c r="E9" s="14"/>
      <c r="F9" s="83">
        <f>SUM(F10:F12)</f>
        <v>164970000</v>
      </c>
      <c r="G9" s="14"/>
      <c r="H9" s="83">
        <f>SUM(H10:H12)</f>
        <v>164970000</v>
      </c>
      <c r="I9" s="14"/>
      <c r="J9" s="83">
        <f>SUM(J10:J12)</f>
        <v>164970000</v>
      </c>
      <c r="L9" s="83">
        <f>SUM(L10:L12)</f>
        <v>164970000</v>
      </c>
    </row>
    <row r="10" spans="1:12" s="2" customFormat="1" ht="15" x14ac:dyDescent="0.25">
      <c r="A10" s="2" t="s">
        <v>28</v>
      </c>
      <c r="B10" s="78">
        <f>'3 - Omkostningskategorier'!B17</f>
        <v>14145000</v>
      </c>
      <c r="C10" s="3"/>
      <c r="D10" s="78">
        <f>'3 - Omkostningskategorier'!D17</f>
        <v>14368700</v>
      </c>
      <c r="E10" s="3"/>
      <c r="F10" s="78">
        <f>'3 - Omkostningskategorier'!F17</f>
        <v>14720000</v>
      </c>
      <c r="G10" s="3"/>
      <c r="H10" s="78">
        <f>'3 - Omkostningskategorier'!H17</f>
        <v>14720000</v>
      </c>
      <c r="I10" s="3"/>
      <c r="J10" s="78">
        <f>'3 - Omkostningskategorier'!J17</f>
        <v>14720000</v>
      </c>
      <c r="L10" s="78">
        <f>'3 - Omkostningskategorier'!L17</f>
        <v>14720000</v>
      </c>
    </row>
    <row r="11" spans="1:12" s="2" customFormat="1" ht="15" x14ac:dyDescent="0.25">
      <c r="A11" s="2" t="s">
        <v>28</v>
      </c>
      <c r="B11" s="78">
        <f>'3 - Omkostningskategorier'!B18</f>
        <v>148575000</v>
      </c>
      <c r="C11" s="3"/>
      <c r="D11" s="78">
        <f>'3 - Omkostningskategorier'!D18</f>
        <v>148575000</v>
      </c>
      <c r="E11" s="3"/>
      <c r="F11" s="78">
        <f>'3 - Omkostningskategorier'!F18</f>
        <v>148000000</v>
      </c>
      <c r="G11" s="3"/>
      <c r="H11" s="78">
        <f>'3 - Omkostningskategorier'!H18</f>
        <v>148000000</v>
      </c>
      <c r="I11" s="3"/>
      <c r="J11" s="78">
        <f>'3 - Omkostningskategorier'!J18</f>
        <v>148000000</v>
      </c>
      <c r="L11" s="78">
        <f>'3 - Omkostningskategorier'!L18</f>
        <v>148000000</v>
      </c>
    </row>
    <row r="12" spans="1:12" s="2" customFormat="1" ht="15" x14ac:dyDescent="0.25">
      <c r="A12" s="2" t="s">
        <v>28</v>
      </c>
      <c r="B12" s="78">
        <f>'3 - Omkostningskategorier'!B19</f>
        <v>2250000</v>
      </c>
      <c r="C12" s="3"/>
      <c r="D12" s="78">
        <f>'3 - Omkostningskategorier'!D19</f>
        <v>2276300</v>
      </c>
      <c r="E12" s="3"/>
      <c r="F12" s="78">
        <f>'3 - Omkostningskategorier'!F19</f>
        <v>2250000</v>
      </c>
      <c r="G12" s="3"/>
      <c r="H12" s="78">
        <f>'3 - Omkostningskategorier'!H19</f>
        <v>2250000</v>
      </c>
      <c r="I12" s="3"/>
      <c r="J12" s="78">
        <f>'3 - Omkostningskategorier'!J19</f>
        <v>2250000</v>
      </c>
      <c r="L12" s="78">
        <f>'3 - Omkostningskategorier'!L19</f>
        <v>2250000</v>
      </c>
    </row>
    <row r="13" spans="1:12" s="8" customFormat="1" ht="15" x14ac:dyDescent="0.25">
      <c r="A13" s="56" t="s">
        <v>48</v>
      </c>
      <c r="B13" s="83">
        <f>SUM(B14:B16)</f>
        <v>200000</v>
      </c>
      <c r="C13" s="14"/>
      <c r="D13" s="83">
        <f>SUM(D14:D16)</f>
        <v>300000</v>
      </c>
      <c r="E13" s="14"/>
      <c r="F13" s="83">
        <f>SUM(F14:F16)</f>
        <v>255000</v>
      </c>
      <c r="G13" s="14"/>
      <c r="H13" s="83">
        <f>SUM(H14:H16)</f>
        <v>0</v>
      </c>
      <c r="I13" s="14"/>
      <c r="J13" s="83">
        <f>SUM(J14:J16)</f>
        <v>0</v>
      </c>
      <c r="L13" s="83">
        <f>SUM(L14:L16)</f>
        <v>0</v>
      </c>
    </row>
    <row r="14" spans="1:12" s="2" customFormat="1" ht="15" x14ac:dyDescent="0.25">
      <c r="A14" s="2" t="s">
        <v>29</v>
      </c>
      <c r="B14" s="78">
        <f>'3 - Omkostningskategorier'!B28</f>
        <v>200000</v>
      </c>
      <c r="C14" s="3"/>
      <c r="D14" s="78">
        <f>'3 - Omkostningskategorier'!D28</f>
        <v>300000</v>
      </c>
      <c r="E14" s="3"/>
      <c r="F14" s="78">
        <f>'3 - Omkostningskategorier'!F28</f>
        <v>255000</v>
      </c>
      <c r="G14" s="3"/>
      <c r="H14" s="117">
        <f>'3 - Omkostningskategorier'!H42</f>
        <v>0</v>
      </c>
      <c r="I14" s="3"/>
      <c r="J14" s="117">
        <f>'3 - Omkostningskategorier'!J42</f>
        <v>0</v>
      </c>
      <c r="L14" s="117">
        <f>'3 - Omkostningskategorier'!L42</f>
        <v>0</v>
      </c>
    </row>
    <row r="15" spans="1:12" s="2" customFormat="1" ht="15" x14ac:dyDescent="0.25">
      <c r="A15" s="2" t="s">
        <v>29</v>
      </c>
      <c r="B15" s="78">
        <f>'3 - Omkostningskategorier'!B29</f>
        <v>0</v>
      </c>
      <c r="C15" s="3"/>
      <c r="D15" s="78">
        <f>'3 - Omkostningskategorier'!D29</f>
        <v>0</v>
      </c>
      <c r="E15" s="3"/>
      <c r="F15" s="78">
        <f>'3 - Omkostningskategorier'!F29</f>
        <v>0</v>
      </c>
      <c r="G15" s="3"/>
      <c r="H15" s="117">
        <f>'3 - Omkostningskategorier'!H43</f>
        <v>0</v>
      </c>
      <c r="I15" s="3"/>
      <c r="J15" s="117">
        <f>'3 - Omkostningskategorier'!J43</f>
        <v>0</v>
      </c>
      <c r="L15" s="117">
        <f>'3 - Omkostningskategorier'!L43</f>
        <v>0</v>
      </c>
    </row>
    <row r="16" spans="1:12" s="2" customFormat="1" ht="15" x14ac:dyDescent="0.25">
      <c r="A16" s="2" t="s">
        <v>29</v>
      </c>
      <c r="B16" s="78">
        <f>'3 - Omkostningskategorier'!B30</f>
        <v>0</v>
      </c>
      <c r="C16" s="3"/>
      <c r="D16" s="78">
        <f>'3 - Omkostningskategorier'!D30</f>
        <v>0</v>
      </c>
      <c r="E16" s="3"/>
      <c r="F16" s="78">
        <f>'3 - Omkostningskategorier'!F30</f>
        <v>0</v>
      </c>
      <c r="G16" s="3"/>
      <c r="H16" s="117">
        <f>'3 - Omkostningskategorier'!H44</f>
        <v>0</v>
      </c>
      <c r="I16" s="3"/>
      <c r="J16" s="117">
        <f>'3 - Omkostningskategorier'!J44</f>
        <v>0</v>
      </c>
      <c r="L16" s="117">
        <f>'3 - Omkostningskategorier'!L44</f>
        <v>0</v>
      </c>
    </row>
    <row r="17" spans="1:12" s="8" customFormat="1" ht="15" x14ac:dyDescent="0.25">
      <c r="A17" s="56" t="s">
        <v>49</v>
      </c>
      <c r="B17" s="83">
        <f>SUM(B18:B20)</f>
        <v>335000</v>
      </c>
      <c r="C17" s="14"/>
      <c r="D17" s="83">
        <f>SUM(D18:D20)</f>
        <v>741600</v>
      </c>
      <c r="E17" s="14"/>
      <c r="F17" s="83">
        <f>SUM(F18:F20)</f>
        <v>0</v>
      </c>
      <c r="G17" s="14"/>
      <c r="H17" s="83">
        <f>SUM(H18:H20)</f>
        <v>0</v>
      </c>
      <c r="I17" s="14"/>
      <c r="J17" s="83">
        <f>SUM(J18:J20)</f>
        <v>0</v>
      </c>
      <c r="L17" s="83">
        <f>SUM(L18:L20)</f>
        <v>0</v>
      </c>
    </row>
    <row r="18" spans="1:12" s="2" customFormat="1" ht="15" x14ac:dyDescent="0.25">
      <c r="A18" s="2" t="s">
        <v>30</v>
      </c>
      <c r="B18" s="78">
        <f>'3 - Omkostningskategorier'!B39</f>
        <v>335000</v>
      </c>
      <c r="C18" s="3"/>
      <c r="D18" s="78">
        <f>'3 - Omkostningskategorier'!D39</f>
        <v>741600</v>
      </c>
      <c r="E18" s="3"/>
      <c r="F18" s="117">
        <f>'3 - Omkostningskategorier'!F46</f>
        <v>0</v>
      </c>
      <c r="G18" s="3"/>
      <c r="H18" s="117">
        <f>'3 - Omkostningskategorier'!H46</f>
        <v>0</v>
      </c>
      <c r="I18" s="3"/>
      <c r="J18" s="117">
        <f>'3 - Omkostningskategorier'!J46</f>
        <v>0</v>
      </c>
      <c r="L18" s="117">
        <f>'3 - Omkostningskategorier'!L46</f>
        <v>0</v>
      </c>
    </row>
    <row r="19" spans="1:12" s="2" customFormat="1" ht="15" x14ac:dyDescent="0.25">
      <c r="A19" s="2" t="s">
        <v>30</v>
      </c>
      <c r="B19" s="78">
        <f>'3 - Omkostningskategorier'!B40</f>
        <v>0</v>
      </c>
      <c r="C19" s="3"/>
      <c r="D19" s="78">
        <f>'3 - Omkostningskategorier'!D40</f>
        <v>0</v>
      </c>
      <c r="E19" s="3"/>
      <c r="F19" s="117">
        <f>'3 - Omkostningskategorier'!F47</f>
        <v>0</v>
      </c>
      <c r="G19" s="3"/>
      <c r="H19" s="117">
        <f>'3 - Omkostningskategorier'!H47</f>
        <v>0</v>
      </c>
      <c r="I19" s="3"/>
      <c r="J19" s="117">
        <f>'3 - Omkostningskategorier'!J47</f>
        <v>0</v>
      </c>
      <c r="L19" s="117">
        <f>'3 - Omkostningskategorier'!L47</f>
        <v>0</v>
      </c>
    </row>
    <row r="20" spans="1:12" s="2" customFormat="1" ht="15" x14ac:dyDescent="0.25">
      <c r="A20" s="2" t="s">
        <v>30</v>
      </c>
      <c r="B20" s="78">
        <f>'3 - Omkostningskategorier'!B41</f>
        <v>0</v>
      </c>
      <c r="C20" s="3"/>
      <c r="D20" s="78">
        <f>'3 - Omkostningskategorier'!D41</f>
        <v>0</v>
      </c>
      <c r="E20" s="3"/>
      <c r="F20" s="117">
        <f>'3 - Omkostningskategorier'!F48</f>
        <v>0</v>
      </c>
      <c r="G20" s="3"/>
      <c r="H20" s="117">
        <f>'3 - Omkostningskategorier'!H48</f>
        <v>0</v>
      </c>
      <c r="I20" s="3"/>
      <c r="J20" s="117">
        <f>'3 - Omkostningskategorier'!J48</f>
        <v>0</v>
      </c>
      <c r="L20" s="117">
        <f>'3 - Omkostningskategorier'!L48</f>
        <v>0</v>
      </c>
    </row>
    <row r="21" spans="1:12" s="2" customFormat="1" ht="15" x14ac:dyDescent="0.25">
      <c r="A21" s="56" t="s">
        <v>50</v>
      </c>
      <c r="B21" s="83">
        <f>SUM(B22:B24)</f>
        <v>0</v>
      </c>
      <c r="C21" s="14"/>
      <c r="D21" s="83">
        <f>SUM(D22:D24)</f>
        <v>0</v>
      </c>
      <c r="E21" s="14"/>
      <c r="F21" s="83">
        <f>SUM(F22:F24)</f>
        <v>0</v>
      </c>
      <c r="G21" s="14"/>
      <c r="H21" s="83">
        <f>SUM(H22:H24)</f>
        <v>0</v>
      </c>
      <c r="I21" s="14"/>
      <c r="J21" s="83">
        <f>SUM(J22:J24)</f>
        <v>0</v>
      </c>
      <c r="K21" s="8"/>
      <c r="L21" s="83">
        <f>SUM(L22:L24)</f>
        <v>0</v>
      </c>
    </row>
    <row r="22" spans="1:12" s="2" customFormat="1" ht="15" x14ac:dyDescent="0.25">
      <c r="A22" s="2" t="s">
        <v>51</v>
      </c>
      <c r="B22" s="117">
        <f>'3 - Omkostningskategorier'!B50</f>
        <v>0</v>
      </c>
      <c r="C22" s="3"/>
      <c r="D22" s="117">
        <f>'3 - Omkostningskategorier'!D50</f>
        <v>0</v>
      </c>
      <c r="E22" s="3"/>
      <c r="F22" s="117">
        <f>'3 - Omkostningskategorier'!F50</f>
        <v>0</v>
      </c>
      <c r="G22" s="3"/>
      <c r="H22" s="117">
        <f>'3 - Omkostningskategorier'!H50</f>
        <v>0</v>
      </c>
      <c r="I22" s="3"/>
      <c r="J22" s="117">
        <f>'3 - Omkostningskategorier'!J50</f>
        <v>0</v>
      </c>
      <c r="L22" s="117">
        <f>'3 - Omkostningskategorier'!L50</f>
        <v>0</v>
      </c>
    </row>
    <row r="23" spans="1:12" s="2" customFormat="1" ht="15" x14ac:dyDescent="0.25">
      <c r="A23" s="2" t="s">
        <v>51</v>
      </c>
      <c r="B23" s="117">
        <f>'3 - Omkostningskategorier'!B51</f>
        <v>0</v>
      </c>
      <c r="C23" s="3"/>
      <c r="D23" s="117">
        <f>'3 - Omkostningskategorier'!D51</f>
        <v>0</v>
      </c>
      <c r="E23" s="3"/>
      <c r="F23" s="117">
        <f>'3 - Omkostningskategorier'!F51</f>
        <v>0</v>
      </c>
      <c r="G23" s="3"/>
      <c r="H23" s="117">
        <f>'3 - Omkostningskategorier'!H51</f>
        <v>0</v>
      </c>
      <c r="I23" s="3"/>
      <c r="J23" s="117">
        <f>'3 - Omkostningskategorier'!J51</f>
        <v>0</v>
      </c>
      <c r="L23" s="117">
        <f>'3 - Omkostningskategorier'!L51</f>
        <v>0</v>
      </c>
    </row>
    <row r="24" spans="1:12" s="2" customFormat="1" ht="15" x14ac:dyDescent="0.25">
      <c r="A24" s="2" t="s">
        <v>51</v>
      </c>
      <c r="B24" s="117">
        <f>'3 - Omkostningskategorier'!B52</f>
        <v>0</v>
      </c>
      <c r="C24" s="3"/>
      <c r="D24" s="117">
        <f>'3 - Omkostningskategorier'!D52</f>
        <v>0</v>
      </c>
      <c r="E24" s="3"/>
      <c r="F24" s="117">
        <f>'3 - Omkostningskategorier'!F52</f>
        <v>0</v>
      </c>
      <c r="G24" s="3"/>
      <c r="H24" s="117">
        <f>'3 - Omkostningskategorier'!H52</f>
        <v>0</v>
      </c>
      <c r="I24" s="3"/>
      <c r="J24" s="117">
        <f>'3 - Omkostningskategorier'!J52</f>
        <v>0</v>
      </c>
      <c r="L24" s="117">
        <f>'3 - Omkostningskategorier'!L52</f>
        <v>0</v>
      </c>
    </row>
    <row r="25" spans="1:12" s="2" customFormat="1" ht="15" x14ac:dyDescent="0.25">
      <c r="A25" s="56" t="s">
        <v>52</v>
      </c>
      <c r="B25" s="83">
        <f>SUM(B26:B28)</f>
        <v>55307353</v>
      </c>
      <c r="C25" s="14"/>
      <c r="D25" s="83">
        <f>SUM(D26:D28)</f>
        <v>54897353</v>
      </c>
      <c r="E25" s="14"/>
      <c r="F25" s="83">
        <f>SUM(F26:F28)</f>
        <v>950000</v>
      </c>
      <c r="G25" s="14"/>
      <c r="H25" s="83">
        <f>SUM(H26:H28)</f>
        <v>490000</v>
      </c>
      <c r="I25" s="14"/>
      <c r="J25" s="83">
        <f>SUM(J26:J28)</f>
        <v>395000</v>
      </c>
      <c r="K25" s="8"/>
      <c r="L25" s="83">
        <f>SUM(L26:L28)</f>
        <v>180000</v>
      </c>
    </row>
    <row r="26" spans="1:12" s="2" customFormat="1" ht="15" x14ac:dyDescent="0.25">
      <c r="A26" s="2" t="s">
        <v>51</v>
      </c>
      <c r="B26" s="78">
        <f>'3 - Omkostningskategorier'!B61</f>
        <v>1955000</v>
      </c>
      <c r="C26" s="3"/>
      <c r="D26" s="78">
        <f>'3 - Omkostningskategorier'!D61</f>
        <v>1555000</v>
      </c>
      <c r="E26" s="3"/>
      <c r="F26" s="78">
        <f>'3 - Omkostningskategorier'!F61</f>
        <v>660000</v>
      </c>
      <c r="G26" s="3"/>
      <c r="H26" s="78">
        <f>'3 - Omkostningskategorier'!H61</f>
        <v>385000</v>
      </c>
      <c r="I26" s="3"/>
      <c r="J26" s="78">
        <f>'3 - Omkostningskategorier'!J61</f>
        <v>285000</v>
      </c>
      <c r="L26" s="78">
        <f>'3 - Omkostningskategorier'!L61</f>
        <v>130000</v>
      </c>
    </row>
    <row r="27" spans="1:12" s="2" customFormat="1" ht="15" x14ac:dyDescent="0.25">
      <c r="A27" s="2" t="s">
        <v>51</v>
      </c>
      <c r="B27" s="78">
        <f>'3 - Omkostningskategorier'!B62</f>
        <v>52927353</v>
      </c>
      <c r="C27" s="3"/>
      <c r="D27" s="78">
        <f>'3 - Omkostningskategorier'!D62</f>
        <v>52927353</v>
      </c>
      <c r="E27" s="3"/>
      <c r="F27" s="78">
        <f>'3 - Omkostningskategorier'!F62</f>
        <v>0</v>
      </c>
      <c r="G27" s="3"/>
      <c r="H27" s="78">
        <f>'3 - Omkostningskategorier'!H62</f>
        <v>0</v>
      </c>
      <c r="I27" s="3"/>
      <c r="J27" s="78">
        <f>'3 - Omkostningskategorier'!J62</f>
        <v>0</v>
      </c>
      <c r="L27" s="78">
        <f>'3 - Omkostningskategorier'!L62</f>
        <v>0</v>
      </c>
    </row>
    <row r="28" spans="1:12" s="2" customFormat="1" ht="15" x14ac:dyDescent="0.25">
      <c r="A28" s="2" t="s">
        <v>51</v>
      </c>
      <c r="B28" s="78">
        <f>'3 - Omkostningskategorier'!B63</f>
        <v>425000</v>
      </c>
      <c r="C28" s="3"/>
      <c r="D28" s="78">
        <f>'3 - Omkostningskategorier'!D63</f>
        <v>415000</v>
      </c>
      <c r="E28" s="3"/>
      <c r="F28" s="78">
        <f>'3 - Omkostningskategorier'!F63</f>
        <v>290000</v>
      </c>
      <c r="G28" s="3"/>
      <c r="H28" s="78">
        <f>'3 - Omkostningskategorier'!H63</f>
        <v>105000</v>
      </c>
      <c r="I28" s="3"/>
      <c r="J28" s="78">
        <f>'3 - Omkostningskategorier'!J63</f>
        <v>110000</v>
      </c>
      <c r="L28" s="78">
        <f>'3 - Omkostningskategorier'!L63</f>
        <v>50000</v>
      </c>
    </row>
    <row r="29" spans="1:12" s="2" customFormat="1" ht="15" x14ac:dyDescent="0.25">
      <c r="A29" s="56" t="s">
        <v>53</v>
      </c>
      <c r="B29" s="83">
        <f>SUM(B30:B32)</f>
        <v>29050000</v>
      </c>
      <c r="C29" s="14"/>
      <c r="D29" s="83">
        <f>SUM(D30:D32)</f>
        <v>57124696.549999997</v>
      </c>
      <c r="E29" s="14"/>
      <c r="F29" s="83">
        <f>SUM(F30:F32)</f>
        <v>29050000</v>
      </c>
      <c r="G29" s="14"/>
      <c r="H29" s="83">
        <f>SUM(H30:H32)</f>
        <v>29050000</v>
      </c>
      <c r="I29" s="14"/>
      <c r="J29" s="83">
        <f>SUM(J30:J32)</f>
        <v>0</v>
      </c>
      <c r="K29" s="8"/>
      <c r="L29" s="83">
        <f>SUM(L30:L32)</f>
        <v>0</v>
      </c>
    </row>
    <row r="30" spans="1:12" s="2" customFormat="1" ht="15" x14ac:dyDescent="0.25">
      <c r="A30" s="2" t="s">
        <v>33</v>
      </c>
      <c r="B30" s="78">
        <f>'3 - Omkostningskategorier'!B72</f>
        <v>2000000</v>
      </c>
      <c r="C30" s="3"/>
      <c r="D30" s="78">
        <f>'3 - Omkostningskategorier'!D72</f>
        <v>3280060.3</v>
      </c>
      <c r="E30" s="3"/>
      <c r="F30" s="78">
        <f>'3 - Omkostningskategorier'!F72</f>
        <v>2000000</v>
      </c>
      <c r="G30" s="3"/>
      <c r="H30" s="78">
        <f>'3 - Omkostningskategorier'!H72</f>
        <v>2000000</v>
      </c>
      <c r="I30" s="3"/>
      <c r="J30" s="78">
        <f>'3 - Omkostningskategorier'!J72</f>
        <v>0</v>
      </c>
      <c r="L30" s="78">
        <f>'3 - Omkostningskategorier'!L72</f>
        <v>0</v>
      </c>
    </row>
    <row r="31" spans="1:12" s="2" customFormat="1" ht="15" x14ac:dyDescent="0.25">
      <c r="A31" s="2" t="s">
        <v>33</v>
      </c>
      <c r="B31" s="78">
        <f>'3 - Omkostningskategorier'!B73</f>
        <v>26500000</v>
      </c>
      <c r="C31" s="3"/>
      <c r="D31" s="78">
        <f>'3 - Omkostningskategorier'!D73</f>
        <v>53000000</v>
      </c>
      <c r="E31" s="3"/>
      <c r="F31" s="78">
        <f>'3 - Omkostningskategorier'!F73</f>
        <v>26500000</v>
      </c>
      <c r="G31" s="3"/>
      <c r="H31" s="78">
        <f>'3 - Omkostningskategorier'!H73</f>
        <v>26500000</v>
      </c>
      <c r="I31" s="3"/>
      <c r="J31" s="78">
        <f>'3 - Omkostningskategorier'!J73</f>
        <v>0</v>
      </c>
      <c r="L31" s="78">
        <f>'3 - Omkostningskategorier'!L73</f>
        <v>0</v>
      </c>
    </row>
    <row r="32" spans="1:12" s="2" customFormat="1" ht="15" x14ac:dyDescent="0.25">
      <c r="A32" s="2" t="s">
        <v>33</v>
      </c>
      <c r="B32" s="78">
        <f>'3 - Omkostningskategorier'!B74</f>
        <v>550000</v>
      </c>
      <c r="C32" s="3"/>
      <c r="D32" s="78">
        <f>'3 - Omkostningskategorier'!D74</f>
        <v>844636.25</v>
      </c>
      <c r="E32" s="3"/>
      <c r="F32" s="78">
        <f>'3 - Omkostningskategorier'!F74</f>
        <v>550000</v>
      </c>
      <c r="G32" s="3"/>
      <c r="H32" s="78">
        <f>'3 - Omkostningskategorier'!H74</f>
        <v>550000</v>
      </c>
      <c r="I32" s="3"/>
      <c r="J32" s="78">
        <f>'3 - Omkostningskategorier'!J74</f>
        <v>0</v>
      </c>
      <c r="L32" s="78">
        <f>'3 - Omkostningskategorier'!L74</f>
        <v>0</v>
      </c>
    </row>
    <row r="33" spans="1:27" s="9" customFormat="1" ht="15.75" thickBot="1" x14ac:dyDescent="0.3">
      <c r="A33" s="9" t="s">
        <v>54</v>
      </c>
      <c r="B33" s="80">
        <f>B5+B9+B13+B21+B25+B17+B29</f>
        <v>250412353</v>
      </c>
      <c r="C33" s="3"/>
      <c r="D33" s="80">
        <f>D5+D9+D13+D21+D25+D17+D29</f>
        <v>278833649.55000001</v>
      </c>
      <c r="E33" s="3"/>
      <c r="F33" s="80">
        <f>F5+F9+F13+F21+F25+F17+F29</f>
        <v>195775000</v>
      </c>
      <c r="G33" s="3"/>
      <c r="H33" s="80">
        <f>H5+H9+H13+H21+H25+H17+H29</f>
        <v>195060000</v>
      </c>
      <c r="I33" s="3"/>
      <c r="J33" s="80">
        <f>J5+J9+J13+J21+J25+J17+J29</f>
        <v>165915000</v>
      </c>
      <c r="L33" s="80">
        <f>L5+L9+L13+L21+L25+L17+L29</f>
        <v>165700000</v>
      </c>
    </row>
    <row r="34" spans="1:27" s="9" customFormat="1" ht="15.75" thickTop="1" x14ac:dyDescent="0.25">
      <c r="A34" s="42" t="s">
        <v>55</v>
      </c>
      <c r="C34" s="3"/>
      <c r="E34" s="3"/>
      <c r="G34" s="3"/>
      <c r="I34" s="3"/>
    </row>
    <row r="35" spans="1:27" s="9" customFormat="1" ht="15" x14ac:dyDescent="0.25">
      <c r="A35" s="2" t="s">
        <v>28</v>
      </c>
      <c r="B35" s="63">
        <f>B5+B9</f>
        <v>165520000</v>
      </c>
      <c r="C35" s="10"/>
      <c r="D35" s="63">
        <f>D5+D9</f>
        <v>165770000</v>
      </c>
      <c r="E35" s="10">
        <f>B35/$B$33</f>
        <v>0.66098975556529349</v>
      </c>
      <c r="F35" s="63">
        <f>F5+F9</f>
        <v>165520000</v>
      </c>
      <c r="G35" s="10">
        <f>F35/$F$33</f>
        <v>0.84546034989145702</v>
      </c>
      <c r="H35" s="63">
        <f>H5+H9</f>
        <v>165520000</v>
      </c>
      <c r="I35" s="10">
        <f>H35/$H$33</f>
        <v>0.84855941761509279</v>
      </c>
      <c r="J35" s="63">
        <f>J5+J9</f>
        <v>165520000</v>
      </c>
      <c r="K35" s="10">
        <f>J35/$J$33</f>
        <v>0.99761926287556879</v>
      </c>
      <c r="L35" s="63">
        <f>L5+L9</f>
        <v>165520000</v>
      </c>
      <c r="M35" s="10">
        <f>L35/$J$33</f>
        <v>0.99761926287556879</v>
      </c>
    </row>
    <row r="36" spans="1:27" s="9" customFormat="1" ht="15" x14ac:dyDescent="0.25">
      <c r="A36" s="2" t="s">
        <v>29</v>
      </c>
      <c r="B36" s="63">
        <f>B13</f>
        <v>200000</v>
      </c>
      <c r="C36" s="10"/>
      <c r="D36" s="63">
        <f>D13</f>
        <v>300000</v>
      </c>
      <c r="E36" s="10">
        <f t="shared" ref="E36:E40" si="0">B36/$B$33</f>
        <v>7.9868264326400868E-4</v>
      </c>
      <c r="F36" s="63">
        <f>F13</f>
        <v>255000</v>
      </c>
      <c r="G36" s="10">
        <f t="shared" ref="G36:G40" si="1">F36/$F$33</f>
        <v>1.3025156429574767E-3</v>
      </c>
      <c r="H36" s="63">
        <f>H13</f>
        <v>0</v>
      </c>
      <c r="I36" s="10">
        <f t="shared" ref="I36:I40" si="2">H36/$H$33</f>
        <v>0</v>
      </c>
      <c r="J36" s="63">
        <f>J13</f>
        <v>0</v>
      </c>
      <c r="K36" s="10">
        <f t="shared" ref="K36:K40" si="3">J36/$J$33</f>
        <v>0</v>
      </c>
      <c r="L36" s="63">
        <f>L13</f>
        <v>0</v>
      </c>
      <c r="M36" s="10">
        <f t="shared" ref="M36:M40" si="4">L36/$J$33</f>
        <v>0</v>
      </c>
    </row>
    <row r="37" spans="1:27" s="9" customFormat="1" ht="15" x14ac:dyDescent="0.25">
      <c r="A37" s="2" t="s">
        <v>30</v>
      </c>
      <c r="B37" s="63">
        <f>B17</f>
        <v>335000</v>
      </c>
      <c r="C37" s="10"/>
      <c r="D37" s="63">
        <f>D17</f>
        <v>741600</v>
      </c>
      <c r="E37" s="10">
        <f t="shared" si="0"/>
        <v>1.3377934274672145E-3</v>
      </c>
      <c r="F37" s="63">
        <f>F17</f>
        <v>0</v>
      </c>
      <c r="G37" s="10">
        <f t="shared" si="1"/>
        <v>0</v>
      </c>
      <c r="H37" s="63">
        <f>H17</f>
        <v>0</v>
      </c>
      <c r="I37" s="10">
        <f t="shared" si="2"/>
        <v>0</v>
      </c>
      <c r="J37" s="63">
        <f>J17</f>
        <v>0</v>
      </c>
      <c r="K37" s="10">
        <f t="shared" si="3"/>
        <v>0</v>
      </c>
      <c r="L37" s="63">
        <f>L17</f>
        <v>0</v>
      </c>
      <c r="M37" s="10">
        <f t="shared" si="4"/>
        <v>0</v>
      </c>
    </row>
    <row r="38" spans="1:27" s="9" customFormat="1" ht="15" x14ac:dyDescent="0.25">
      <c r="A38" s="2" t="s">
        <v>56</v>
      </c>
      <c r="B38" s="88">
        <f>B21</f>
        <v>0</v>
      </c>
      <c r="C38" s="10"/>
      <c r="D38" s="88">
        <f>D21</f>
        <v>0</v>
      </c>
      <c r="E38" s="10">
        <f t="shared" si="0"/>
        <v>0</v>
      </c>
      <c r="F38" s="88">
        <f>F21</f>
        <v>0</v>
      </c>
      <c r="G38" s="10">
        <f t="shared" si="1"/>
        <v>0</v>
      </c>
      <c r="H38" s="88">
        <f>H21</f>
        <v>0</v>
      </c>
      <c r="I38" s="10">
        <f t="shared" si="2"/>
        <v>0</v>
      </c>
      <c r="J38" s="88">
        <f>J21</f>
        <v>0</v>
      </c>
      <c r="K38" s="10">
        <f t="shared" si="3"/>
        <v>0</v>
      </c>
      <c r="L38" s="88">
        <f>L21</f>
        <v>0</v>
      </c>
      <c r="M38" s="10">
        <f t="shared" si="4"/>
        <v>0</v>
      </c>
    </row>
    <row r="39" spans="1:27" s="9" customFormat="1" ht="15" x14ac:dyDescent="0.25">
      <c r="A39" s="2" t="s">
        <v>32</v>
      </c>
      <c r="B39" s="63">
        <f>B25</f>
        <v>55307353</v>
      </c>
      <c r="C39" s="10"/>
      <c r="D39" s="63">
        <f>D25</f>
        <v>54897353</v>
      </c>
      <c r="E39" s="10">
        <f t="shared" si="0"/>
        <v>0.220865114429878</v>
      </c>
      <c r="F39" s="63">
        <f>F25</f>
        <v>950000</v>
      </c>
      <c r="G39" s="10">
        <f t="shared" si="1"/>
        <v>4.8525092580768737E-3</v>
      </c>
      <c r="H39" s="63">
        <f>H25</f>
        <v>490000</v>
      </c>
      <c r="I39" s="10">
        <f t="shared" si="2"/>
        <v>2.5120475751050958E-3</v>
      </c>
      <c r="J39" s="63">
        <f>J25</f>
        <v>395000</v>
      </c>
      <c r="K39" s="10">
        <f t="shared" si="3"/>
        <v>2.3807371244311845E-3</v>
      </c>
      <c r="L39" s="63">
        <f>L25</f>
        <v>180000</v>
      </c>
      <c r="M39" s="10">
        <f t="shared" si="4"/>
        <v>1.0848928668294006E-3</v>
      </c>
    </row>
    <row r="40" spans="1:27" s="2" customFormat="1" ht="15" x14ac:dyDescent="0.25">
      <c r="A40" s="2" t="s">
        <v>33</v>
      </c>
      <c r="B40" s="63">
        <f>B29</f>
        <v>29050000</v>
      </c>
      <c r="C40" s="10"/>
      <c r="D40" s="63">
        <f>D29</f>
        <v>57124696.549999997</v>
      </c>
      <c r="E40" s="10">
        <f t="shared" si="0"/>
        <v>0.11600865393409725</v>
      </c>
      <c r="F40" s="63">
        <f>F29</f>
        <v>29050000</v>
      </c>
      <c r="G40" s="10">
        <f t="shared" si="1"/>
        <v>0.14838462520750861</v>
      </c>
      <c r="H40" s="63">
        <f>H29</f>
        <v>29050000</v>
      </c>
      <c r="I40" s="10">
        <f t="shared" si="2"/>
        <v>0.14892853480980212</v>
      </c>
      <c r="J40" s="63">
        <f>J29</f>
        <v>0</v>
      </c>
      <c r="K40" s="10">
        <f t="shared" si="3"/>
        <v>0</v>
      </c>
      <c r="L40" s="63">
        <f>L29</f>
        <v>0</v>
      </c>
      <c r="M40" s="10">
        <f t="shared" si="4"/>
        <v>0</v>
      </c>
    </row>
    <row r="41" spans="1:27" s="2" customFormat="1" ht="15" x14ac:dyDescent="0.25">
      <c r="A41" s="9"/>
      <c r="B41" s="61">
        <f>SUM(B35:B40)</f>
        <v>250412353</v>
      </c>
      <c r="C41" s="14"/>
      <c r="D41" s="61">
        <f>SUM(D35:D40)</f>
        <v>278833649.55000001</v>
      </c>
      <c r="E41" s="14"/>
      <c r="F41" s="61">
        <f>SUM(F35:F40)</f>
        <v>195775000</v>
      </c>
      <c r="G41" s="14"/>
      <c r="H41" s="61">
        <f>SUM(H35:H40)</f>
        <v>195060000</v>
      </c>
      <c r="I41" s="14"/>
      <c r="J41" s="61">
        <f>SUM(J35:J40)</f>
        <v>165915000</v>
      </c>
      <c r="L41" s="61">
        <f>SUM(L35:L40)</f>
        <v>165700000</v>
      </c>
    </row>
    <row r="42" spans="1:27" s="9" customFormat="1" ht="15" x14ac:dyDescent="0.25">
      <c r="B42" s="12"/>
      <c r="C42" s="3"/>
      <c r="D42" s="12"/>
      <c r="E42" s="3"/>
      <c r="F42" s="2"/>
      <c r="G42" s="3"/>
      <c r="H42" s="2"/>
      <c r="I42" s="3"/>
      <c r="J42" s="2"/>
      <c r="L42" s="2"/>
    </row>
    <row r="43" spans="1:27" s="2" customFormat="1" ht="15" x14ac:dyDescent="0.25">
      <c r="A43" s="5"/>
      <c r="B43" s="121"/>
      <c r="C43" s="122"/>
      <c r="D43" s="121"/>
      <c r="E43" s="122"/>
      <c r="F43" s="121"/>
      <c r="G43" s="122"/>
      <c r="H43" s="121"/>
      <c r="I43" s="122"/>
      <c r="J43" s="121"/>
      <c r="K43" s="122"/>
      <c r="L43" s="121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s="2" customFormat="1" ht="15" x14ac:dyDescent="0.25">
      <c r="A44" s="59"/>
      <c r="B44" s="59"/>
      <c r="C44" s="59"/>
      <c r="D44" s="59"/>
      <c r="E44" s="59"/>
      <c r="F44" s="59"/>
      <c r="G44" s="59"/>
      <c r="H44" s="59"/>
      <c r="I44" s="59"/>
      <c r="J44" s="59"/>
      <c r="L44" s="59"/>
    </row>
    <row r="46" spans="1:27" s="2" customFormat="1" ht="15" x14ac:dyDescent="0.25">
      <c r="B46" s="3"/>
      <c r="D46" s="3"/>
      <c r="F46" s="3"/>
      <c r="H46" s="3"/>
      <c r="J46" s="3"/>
      <c r="L46" s="3"/>
    </row>
    <row r="47" spans="1:27" s="2" customFormat="1" ht="15" x14ac:dyDescent="0.25">
      <c r="B47" s="3"/>
      <c r="D47" s="3"/>
      <c r="F47" s="3"/>
      <c r="H47" s="3"/>
      <c r="J47" s="3"/>
      <c r="L47" s="3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8" orientation="landscape" r:id="rId1"/>
  <headerFooter alignWithMargins="0">
    <oddHeader>&amp;C&amp;F&amp;R&amp;A</oddHeader>
    <oddFooter>Side &amp;P af &amp;N</oddFooter>
  </headerFooter>
  <ignoredErrors>
    <ignoredError sqref="E35:E40 B35:B37 B39:B40 G35:G40 I35:I4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  <pageSetUpPr fitToPage="1"/>
  </sheetPr>
  <dimension ref="A1:AF95"/>
  <sheetViews>
    <sheetView showGridLines="0" showZeros="0" showWhiteSpace="0" zoomScale="120" zoomScaleNormal="120" zoomScaleSheetLayoutView="50" zoomScalePageLayoutView="75" workbookViewId="0">
      <pane ySplit="3" topLeftCell="A61" activePane="bottomLeft" state="frozen"/>
      <selection activeCell="F49" sqref="F49"/>
      <selection pane="bottomLeft" activeCell="A74" sqref="A74"/>
    </sheetView>
  </sheetViews>
  <sheetFormatPr defaultColWidth="9.28515625" defaultRowHeight="12.75" x14ac:dyDescent="0.2"/>
  <cols>
    <col min="1" max="1" width="48" style="1" customWidth="1"/>
    <col min="2" max="2" width="15.5703125" style="4" customWidth="1"/>
    <col min="3" max="3" width="6.42578125" style="1" bestFit="1" customWidth="1"/>
    <col min="4" max="4" width="15.5703125" style="4" customWidth="1"/>
    <col min="5" max="5" width="6.7109375" style="1" customWidth="1"/>
    <col min="6" max="6" width="13.7109375" style="4" customWidth="1"/>
    <col min="7" max="7" width="6.42578125" style="1" bestFit="1" customWidth="1"/>
    <col min="8" max="8" width="14.5703125" style="4" customWidth="1"/>
    <col min="9" max="9" width="6.28515625" style="1" customWidth="1"/>
    <col min="10" max="10" width="15" style="4" customWidth="1"/>
    <col min="11" max="11" width="6.28515625" style="1" customWidth="1"/>
    <col min="12" max="12" width="15" style="4" customWidth="1"/>
    <col min="13" max="13" width="4.5703125" style="1" bestFit="1" customWidth="1"/>
    <col min="14" max="14" width="16.28515625" style="64" bestFit="1" customWidth="1"/>
    <col min="15" max="15" width="12.42578125" style="1" bestFit="1" customWidth="1"/>
    <col min="16" max="16" width="9.28515625" style="1"/>
    <col min="17" max="17" width="16.5703125" style="1" bestFit="1" customWidth="1"/>
    <col min="18" max="16384" width="9.28515625" style="1"/>
  </cols>
  <sheetData>
    <row r="1" spans="1:14" ht="19.5" x14ac:dyDescent="0.3">
      <c r="A1" s="38" t="s">
        <v>57</v>
      </c>
    </row>
    <row r="2" spans="1:14" ht="18.75" x14ac:dyDescent="0.3">
      <c r="A2" s="82" t="s">
        <v>58</v>
      </c>
    </row>
    <row r="3" spans="1:14" s="2" customFormat="1" ht="14.65" customHeight="1" x14ac:dyDescent="0.25">
      <c r="A3" s="81" t="s">
        <v>41</v>
      </c>
      <c r="B3" s="90" t="s">
        <v>3</v>
      </c>
      <c r="C3" s="31"/>
      <c r="D3" s="90" t="s">
        <v>42</v>
      </c>
      <c r="E3" s="31"/>
      <c r="F3" s="90" t="s">
        <v>5</v>
      </c>
      <c r="G3" s="31"/>
      <c r="H3" s="90" t="s">
        <v>6</v>
      </c>
      <c r="I3" s="31"/>
      <c r="J3" s="90" t="s">
        <v>7</v>
      </c>
      <c r="K3" s="31"/>
      <c r="L3" s="90" t="s">
        <v>44</v>
      </c>
      <c r="N3" s="65"/>
    </row>
    <row r="4" spans="1:14" s="2" customFormat="1" ht="15" x14ac:dyDescent="0.25">
      <c r="A4" s="9" t="s">
        <v>45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N4" s="66"/>
    </row>
    <row r="5" spans="1:14" s="8" customFormat="1" ht="15" x14ac:dyDescent="0.25">
      <c r="A5" s="75" t="s">
        <v>59</v>
      </c>
      <c r="B5" s="76"/>
      <c r="C5" s="77"/>
      <c r="D5" s="76"/>
      <c r="E5" s="77"/>
      <c r="F5" s="76"/>
      <c r="G5" s="76"/>
      <c r="H5" s="76"/>
      <c r="I5" s="76"/>
      <c r="J5" s="76"/>
      <c r="K5" s="76"/>
      <c r="L5" s="76"/>
      <c r="N5" s="67"/>
    </row>
    <row r="6" spans="1:14" s="2" customFormat="1" ht="15" x14ac:dyDescent="0.25">
      <c r="A6" s="18" t="s">
        <v>24</v>
      </c>
      <c r="B6" s="78">
        <v>50000</v>
      </c>
      <c r="C6" s="3"/>
      <c r="D6" s="78">
        <v>50000</v>
      </c>
      <c r="E6" s="3"/>
      <c r="F6" s="78">
        <v>50000</v>
      </c>
      <c r="G6" s="3"/>
      <c r="H6" s="78">
        <v>50000</v>
      </c>
      <c r="I6" s="3"/>
      <c r="J6" s="78">
        <v>50000</v>
      </c>
      <c r="K6" s="3"/>
      <c r="L6" s="78">
        <v>50000</v>
      </c>
      <c r="N6" s="65"/>
    </row>
    <row r="7" spans="1:14" s="2" customFormat="1" ht="15" x14ac:dyDescent="0.25">
      <c r="A7" s="18" t="s">
        <v>60</v>
      </c>
      <c r="B7" s="78">
        <v>500000</v>
      </c>
      <c r="C7" s="3"/>
      <c r="D7" s="78">
        <v>500000</v>
      </c>
      <c r="E7" s="3"/>
      <c r="F7" s="78">
        <v>500000</v>
      </c>
      <c r="G7" s="3"/>
      <c r="H7" s="78">
        <v>500000</v>
      </c>
      <c r="I7" s="3"/>
      <c r="J7" s="78">
        <v>500000</v>
      </c>
      <c r="K7" s="3"/>
      <c r="L7" s="78">
        <v>500000</v>
      </c>
      <c r="N7" s="65"/>
    </row>
    <row r="8" spans="1:14" s="2" customFormat="1" ht="15" x14ac:dyDescent="0.25">
      <c r="A8" s="18" t="s">
        <v>26</v>
      </c>
      <c r="B8" s="78"/>
      <c r="C8" s="3"/>
      <c r="D8" s="78"/>
      <c r="E8" s="3"/>
      <c r="F8" s="78"/>
      <c r="G8" s="3"/>
      <c r="H8" s="78"/>
      <c r="I8" s="3"/>
      <c r="J8" s="78"/>
      <c r="K8" s="3"/>
      <c r="L8" s="78"/>
      <c r="N8" s="65"/>
    </row>
    <row r="9" spans="1:14" s="2" customFormat="1" ht="15" x14ac:dyDescent="0.25">
      <c r="A9" s="53" t="s">
        <v>61</v>
      </c>
      <c r="B9" s="79">
        <f>SUM(B6:B8)</f>
        <v>550000</v>
      </c>
      <c r="C9" s="14"/>
      <c r="D9" s="79">
        <f>SUM(D6:D8)</f>
        <v>550000</v>
      </c>
      <c r="E9" s="14"/>
      <c r="F9" s="79">
        <f>SUM(F6:F8)</f>
        <v>550000</v>
      </c>
      <c r="G9" s="3"/>
      <c r="H9" s="79">
        <f>SUM(H6:H8)</f>
        <v>550000</v>
      </c>
      <c r="I9" s="3"/>
      <c r="J9" s="79">
        <f>SUM(J6:J8)</f>
        <v>550000</v>
      </c>
      <c r="K9" s="3"/>
      <c r="L9" s="79">
        <f>SUM(L6:L8)</f>
        <v>550000</v>
      </c>
      <c r="N9" s="65"/>
    </row>
    <row r="10" spans="1:14" s="2" customFormat="1" ht="15" x14ac:dyDescent="0.25">
      <c r="A10" s="16" t="s">
        <v>18</v>
      </c>
      <c r="B10" s="78"/>
      <c r="C10" s="3"/>
      <c r="D10" s="78"/>
      <c r="E10" s="3"/>
      <c r="F10" s="78"/>
      <c r="G10" s="3"/>
      <c r="H10" s="78"/>
      <c r="I10" s="3"/>
      <c r="J10" s="78"/>
      <c r="K10" s="3"/>
      <c r="L10" s="78"/>
      <c r="N10" s="65"/>
    </row>
    <row r="11" spans="1:14" s="2" customFormat="1" ht="15" x14ac:dyDescent="0.25">
      <c r="A11" s="16" t="s">
        <v>19</v>
      </c>
      <c r="B11" s="78"/>
      <c r="C11" s="3"/>
      <c r="D11" s="78"/>
      <c r="E11" s="3"/>
      <c r="F11" s="78"/>
      <c r="G11" s="3"/>
      <c r="H11" s="78"/>
      <c r="I11" s="3"/>
      <c r="J11" s="78"/>
      <c r="K11" s="3"/>
      <c r="L11" s="78"/>
      <c r="N11" s="65"/>
    </row>
    <row r="12" spans="1:14" s="2" customFormat="1" ht="15" x14ac:dyDescent="0.25">
      <c r="A12" s="16" t="s">
        <v>20</v>
      </c>
      <c r="B12" s="78"/>
      <c r="C12" s="3"/>
      <c r="D12" s="78"/>
      <c r="E12" s="3"/>
      <c r="F12" s="78"/>
      <c r="G12" s="3"/>
      <c r="H12" s="78"/>
      <c r="I12" s="3"/>
      <c r="J12" s="78"/>
      <c r="K12" s="3"/>
      <c r="L12" s="78"/>
      <c r="N12" s="65"/>
    </row>
    <row r="13" spans="1:14" s="2" customFormat="1" ht="15" x14ac:dyDescent="0.25">
      <c r="A13" s="16" t="s">
        <v>21</v>
      </c>
      <c r="B13" s="78"/>
      <c r="C13" s="3"/>
      <c r="D13" s="78"/>
      <c r="E13" s="3"/>
      <c r="F13" s="78"/>
      <c r="G13" s="3"/>
      <c r="H13" s="78"/>
      <c r="I13" s="3"/>
      <c r="J13" s="78"/>
      <c r="K13" s="3"/>
      <c r="L13" s="78"/>
      <c r="N13" s="65"/>
    </row>
    <row r="14" spans="1:14" s="2" customFormat="1" ht="15" x14ac:dyDescent="0.25">
      <c r="A14" s="85" t="s">
        <v>62</v>
      </c>
      <c r="B14" s="83">
        <f>SUM(B9:B13)</f>
        <v>550000</v>
      </c>
      <c r="C14" s="84"/>
      <c r="D14" s="83">
        <f>SUM(D9:D13)</f>
        <v>550000</v>
      </c>
      <c r="E14" s="84"/>
      <c r="F14" s="83">
        <f t="shared" ref="F14:L14" si="0">SUM(F9:F13)</f>
        <v>550000</v>
      </c>
      <c r="G14" s="83">
        <f t="shared" si="0"/>
        <v>0</v>
      </c>
      <c r="H14" s="83">
        <f t="shared" si="0"/>
        <v>550000</v>
      </c>
      <c r="I14" s="83">
        <f t="shared" si="0"/>
        <v>0</v>
      </c>
      <c r="J14" s="83">
        <f t="shared" si="0"/>
        <v>550000</v>
      </c>
      <c r="K14" s="83">
        <f t="shared" si="0"/>
        <v>0</v>
      </c>
      <c r="L14" s="83">
        <f t="shared" si="0"/>
        <v>550000</v>
      </c>
      <c r="N14" s="65"/>
    </row>
    <row r="15" spans="1:14" s="2" customFormat="1" ht="15" x14ac:dyDescent="0.25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N15" s="65"/>
    </row>
    <row r="16" spans="1:14" s="8" customFormat="1" ht="15" x14ac:dyDescent="0.25">
      <c r="A16" s="75" t="s">
        <v>47</v>
      </c>
      <c r="B16" s="76"/>
      <c r="C16" s="77"/>
      <c r="D16" s="76"/>
      <c r="E16" s="77"/>
      <c r="F16" s="76"/>
      <c r="G16" s="76"/>
      <c r="H16" s="76"/>
      <c r="I16" s="76"/>
      <c r="J16" s="76"/>
      <c r="K16" s="76"/>
      <c r="L16" s="76"/>
      <c r="N16" s="67"/>
    </row>
    <row r="17" spans="1:24" s="2" customFormat="1" ht="15" x14ac:dyDescent="0.25">
      <c r="A17" s="18" t="s">
        <v>24</v>
      </c>
      <c r="B17" s="78">
        <f>14195000-50000</f>
        <v>14145000</v>
      </c>
      <c r="C17" s="3"/>
      <c r="D17" s="78">
        <v>14368700</v>
      </c>
      <c r="E17" s="3"/>
      <c r="F17" s="78">
        <f>14195000-50000+575000</f>
        <v>14720000</v>
      </c>
      <c r="G17" s="3"/>
      <c r="H17" s="78">
        <f>14195000-50000+575000</f>
        <v>14720000</v>
      </c>
      <c r="I17" s="3"/>
      <c r="J17" s="78">
        <f>14195000-50000+575000</f>
        <v>14720000</v>
      </c>
      <c r="K17" s="3"/>
      <c r="L17" s="78">
        <f>14195000-50000+575000</f>
        <v>14720000</v>
      </c>
      <c r="N17" s="65"/>
    </row>
    <row r="18" spans="1:24" s="2" customFormat="1" ht="15" x14ac:dyDescent="0.25">
      <c r="A18" s="18" t="s">
        <v>63</v>
      </c>
      <c r="B18" s="78">
        <f>149075000-500000</f>
        <v>148575000</v>
      </c>
      <c r="C18" s="3"/>
      <c r="D18" s="78">
        <f>149075000-500000</f>
        <v>148575000</v>
      </c>
      <c r="E18" s="3"/>
      <c r="F18" s="78">
        <f>148000000</f>
        <v>148000000</v>
      </c>
      <c r="G18" s="3"/>
      <c r="H18" s="78">
        <f>148000000</f>
        <v>148000000</v>
      </c>
      <c r="I18" s="3"/>
      <c r="J18" s="78">
        <f>148000000</f>
        <v>148000000</v>
      </c>
      <c r="K18" s="3"/>
      <c r="L18" s="78">
        <f>148000000</f>
        <v>148000000</v>
      </c>
      <c r="N18" s="65"/>
    </row>
    <row r="19" spans="1:24" s="2" customFormat="1" ht="15" x14ac:dyDescent="0.25">
      <c r="A19" s="18" t="s">
        <v>26</v>
      </c>
      <c r="B19" s="78">
        <v>2250000</v>
      </c>
      <c r="C19" s="3"/>
      <c r="D19" s="78">
        <v>2276300</v>
      </c>
      <c r="E19" s="3"/>
      <c r="F19" s="78">
        <v>2250000</v>
      </c>
      <c r="G19" s="3"/>
      <c r="H19" s="78">
        <v>2250000</v>
      </c>
      <c r="I19" s="3"/>
      <c r="J19" s="78">
        <v>2250000</v>
      </c>
      <c r="K19" s="3"/>
      <c r="L19" s="78">
        <v>2250000</v>
      </c>
      <c r="N19" s="65"/>
    </row>
    <row r="20" spans="1:24" s="2" customFormat="1" ht="16.5" customHeight="1" x14ac:dyDescent="0.25">
      <c r="A20" s="53" t="s">
        <v>61</v>
      </c>
      <c r="B20" s="79">
        <f>SUM(B17:B19)</f>
        <v>164970000</v>
      </c>
      <c r="C20" s="3"/>
      <c r="D20" s="79">
        <f>SUM(D17:D19)</f>
        <v>165220000</v>
      </c>
      <c r="E20" s="3"/>
      <c r="F20" s="79">
        <f>SUM(F17:F19)</f>
        <v>164970000</v>
      </c>
      <c r="G20" s="3"/>
      <c r="H20" s="79">
        <f>SUM(H17:H19)</f>
        <v>164970000</v>
      </c>
      <c r="I20" s="3"/>
      <c r="J20" s="79">
        <f>SUM(J17:J19)</f>
        <v>164970000</v>
      </c>
      <c r="K20" s="3"/>
      <c r="L20" s="79">
        <f>SUM(L17:L19)</f>
        <v>164970000</v>
      </c>
      <c r="N20" s="65"/>
    </row>
    <row r="21" spans="1:24" s="2" customFormat="1" ht="16.5" customHeight="1" x14ac:dyDescent="0.25">
      <c r="A21" s="16" t="s">
        <v>18</v>
      </c>
      <c r="B21" s="78">
        <v>345000</v>
      </c>
      <c r="C21" s="3"/>
      <c r="D21" s="78">
        <v>345000</v>
      </c>
      <c r="E21" s="3"/>
      <c r="F21" s="78">
        <v>345000</v>
      </c>
      <c r="G21" s="3"/>
      <c r="H21" s="78">
        <v>345000</v>
      </c>
      <c r="I21" s="3"/>
      <c r="J21" s="78">
        <v>345000</v>
      </c>
      <c r="K21" s="3"/>
      <c r="L21" s="78">
        <v>345000</v>
      </c>
      <c r="N21" s="65"/>
    </row>
    <row r="22" spans="1:24" s="2" customFormat="1" ht="16.5" customHeight="1" x14ac:dyDescent="0.25">
      <c r="A22" s="16" t="s">
        <v>19</v>
      </c>
      <c r="B22" s="78">
        <v>250000</v>
      </c>
      <c r="C22" s="3"/>
      <c r="D22" s="78">
        <v>0</v>
      </c>
      <c r="E22" s="3"/>
      <c r="F22" s="78">
        <v>250000</v>
      </c>
      <c r="G22" s="3"/>
      <c r="H22" s="78">
        <v>250000</v>
      </c>
      <c r="I22" s="3"/>
      <c r="J22" s="78">
        <v>250000</v>
      </c>
      <c r="K22" s="3"/>
      <c r="L22" s="78">
        <v>250000</v>
      </c>
      <c r="N22" s="65"/>
    </row>
    <row r="23" spans="1:24" s="2" customFormat="1" ht="16.5" customHeight="1" x14ac:dyDescent="0.25">
      <c r="A23" s="16" t="s">
        <v>20</v>
      </c>
      <c r="B23" s="78">
        <v>180000</v>
      </c>
      <c r="C23" s="3"/>
      <c r="D23" s="78">
        <v>180000</v>
      </c>
      <c r="E23" s="3"/>
      <c r="F23" s="78">
        <v>180000</v>
      </c>
      <c r="G23" s="3"/>
      <c r="H23" s="78">
        <v>180000</v>
      </c>
      <c r="I23" s="3"/>
      <c r="J23" s="78">
        <v>180000</v>
      </c>
      <c r="K23" s="3"/>
      <c r="L23" s="78">
        <v>180000</v>
      </c>
      <c r="N23" s="65"/>
    </row>
    <row r="24" spans="1:24" s="2" customFormat="1" ht="16.5" customHeight="1" x14ac:dyDescent="0.25">
      <c r="A24" s="16" t="s">
        <v>64</v>
      </c>
      <c r="B24" s="78">
        <v>1205000</v>
      </c>
      <c r="C24" s="3"/>
      <c r="D24" s="78">
        <v>1205000</v>
      </c>
      <c r="E24" s="3"/>
      <c r="F24" s="78">
        <v>1205000</v>
      </c>
      <c r="G24" s="3"/>
      <c r="H24" s="78">
        <v>1205000</v>
      </c>
      <c r="I24" s="3"/>
      <c r="J24" s="78">
        <v>1205000</v>
      </c>
      <c r="K24" s="3"/>
      <c r="L24" s="78">
        <v>1205000</v>
      </c>
      <c r="N24" s="65"/>
    </row>
    <row r="25" spans="1:24" s="2" customFormat="1" ht="15" x14ac:dyDescent="0.25">
      <c r="A25" s="85" t="s">
        <v>62</v>
      </c>
      <c r="B25" s="83">
        <f>SUM(B20:B24)</f>
        <v>166950000</v>
      </c>
      <c r="C25" s="84"/>
      <c r="D25" s="83">
        <f>SUM(D20:D24)</f>
        <v>166950000</v>
      </c>
      <c r="E25" s="84"/>
      <c r="F25" s="83">
        <f t="shared" ref="F25:L25" si="1">SUM(F20:F24)</f>
        <v>166950000</v>
      </c>
      <c r="G25" s="83">
        <f t="shared" si="1"/>
        <v>0</v>
      </c>
      <c r="H25" s="83">
        <f t="shared" si="1"/>
        <v>166950000</v>
      </c>
      <c r="I25" s="83">
        <f t="shared" si="1"/>
        <v>0</v>
      </c>
      <c r="J25" s="83">
        <f t="shared" si="1"/>
        <v>166950000</v>
      </c>
      <c r="K25" s="83">
        <f t="shared" si="1"/>
        <v>0</v>
      </c>
      <c r="L25" s="83">
        <f t="shared" si="1"/>
        <v>166950000</v>
      </c>
      <c r="N25" s="65"/>
      <c r="Q25" s="12"/>
    </row>
    <row r="26" spans="1:24" s="2" customFormat="1" ht="15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N26" s="65"/>
    </row>
    <row r="27" spans="1:24" s="8" customFormat="1" ht="15" x14ac:dyDescent="0.25">
      <c r="A27" s="75" t="s">
        <v>65</v>
      </c>
      <c r="B27" s="76"/>
      <c r="C27" s="77"/>
      <c r="D27" s="76"/>
      <c r="E27" s="77"/>
      <c r="F27" s="76"/>
      <c r="G27" s="76"/>
      <c r="H27" s="76"/>
      <c r="I27" s="76"/>
      <c r="J27" s="76"/>
      <c r="K27" s="76"/>
      <c r="L27" s="76"/>
      <c r="N27" s="67"/>
    </row>
    <row r="28" spans="1:24" s="2" customFormat="1" ht="15" x14ac:dyDescent="0.25">
      <c r="A28" s="18" t="s">
        <v>24</v>
      </c>
      <c r="B28" s="78">
        <v>200000</v>
      </c>
      <c r="C28" s="3"/>
      <c r="D28" s="78">
        <v>300000</v>
      </c>
      <c r="E28" s="3"/>
      <c r="F28" s="78">
        <v>255000</v>
      </c>
      <c r="G28" s="3"/>
      <c r="H28" s="117"/>
      <c r="I28" s="3"/>
      <c r="J28" s="117"/>
      <c r="K28" s="3"/>
      <c r="L28" s="117"/>
      <c r="N28" s="65"/>
    </row>
    <row r="29" spans="1:24" s="2" customFormat="1" ht="15" x14ac:dyDescent="0.25">
      <c r="A29" s="18" t="s">
        <v>63</v>
      </c>
      <c r="B29" s="78"/>
      <c r="C29" s="3"/>
      <c r="D29" s="78"/>
      <c r="E29" s="3"/>
      <c r="F29" s="78"/>
      <c r="G29" s="3"/>
      <c r="H29" s="117"/>
      <c r="I29" s="3"/>
      <c r="J29" s="117"/>
      <c r="K29" s="3"/>
      <c r="L29" s="117"/>
      <c r="M29" s="8"/>
      <c r="N29" s="67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s="2" customFormat="1" ht="15" x14ac:dyDescent="0.25">
      <c r="A30" s="18" t="s">
        <v>26</v>
      </c>
      <c r="B30" s="78"/>
      <c r="C30" s="3"/>
      <c r="D30" s="78"/>
      <c r="E30" s="3"/>
      <c r="F30" s="78"/>
      <c r="G30" s="3"/>
      <c r="H30" s="117"/>
      <c r="I30" s="3"/>
      <c r="J30" s="117"/>
      <c r="K30" s="3"/>
      <c r="L30" s="117"/>
      <c r="N30" s="65"/>
    </row>
    <row r="31" spans="1:24" s="2" customFormat="1" ht="15" x14ac:dyDescent="0.25">
      <c r="A31" s="53" t="s">
        <v>61</v>
      </c>
      <c r="B31" s="79">
        <f>SUM(B28:B30)</f>
        <v>200000</v>
      </c>
      <c r="C31" s="3"/>
      <c r="D31" s="79">
        <f>SUM(D28:D30)</f>
        <v>300000</v>
      </c>
      <c r="E31" s="3"/>
      <c r="F31" s="79">
        <f>SUM(F28:F30)</f>
        <v>255000</v>
      </c>
      <c r="G31" s="3"/>
      <c r="H31" s="117">
        <f>SUM(H28:H30)</f>
        <v>0</v>
      </c>
      <c r="I31" s="3"/>
      <c r="J31" s="117">
        <f>SUM(J28:J30)</f>
        <v>0</v>
      </c>
      <c r="K31" s="3"/>
      <c r="L31" s="117">
        <f>SUM(L28:L30)</f>
        <v>0</v>
      </c>
      <c r="N31" s="65"/>
    </row>
    <row r="32" spans="1:24" s="2" customFormat="1" ht="15" x14ac:dyDescent="0.25">
      <c r="A32" s="16" t="s">
        <v>18</v>
      </c>
      <c r="B32" s="78"/>
      <c r="C32" s="3"/>
      <c r="D32" s="78"/>
      <c r="E32" s="3"/>
      <c r="F32" s="78"/>
      <c r="G32" s="3"/>
      <c r="H32" s="117"/>
      <c r="I32" s="3"/>
      <c r="J32" s="117"/>
      <c r="K32" s="3"/>
      <c r="L32" s="117"/>
      <c r="N32" s="65"/>
    </row>
    <row r="33" spans="1:14" s="2" customFormat="1" ht="15" x14ac:dyDescent="0.25">
      <c r="A33" s="16" t="s">
        <v>19</v>
      </c>
      <c r="B33" s="78"/>
      <c r="C33" s="3"/>
      <c r="D33" s="78"/>
      <c r="E33" s="3"/>
      <c r="F33" s="78"/>
      <c r="G33" s="3"/>
      <c r="H33" s="117"/>
      <c r="I33" s="3"/>
      <c r="J33" s="117"/>
      <c r="K33" s="3"/>
      <c r="L33" s="117"/>
      <c r="N33" s="65"/>
    </row>
    <row r="34" spans="1:14" s="2" customFormat="1" ht="15" x14ac:dyDescent="0.25">
      <c r="A34" s="16" t="s">
        <v>20</v>
      </c>
      <c r="B34" s="78">
        <v>11000</v>
      </c>
      <c r="C34" s="3"/>
      <c r="D34" s="78">
        <v>20000</v>
      </c>
      <c r="E34" s="3"/>
      <c r="F34" s="78">
        <v>20000</v>
      </c>
      <c r="G34" s="3"/>
      <c r="H34" s="117"/>
      <c r="I34" s="3"/>
      <c r="J34" s="117"/>
      <c r="K34" s="3"/>
      <c r="L34" s="117"/>
      <c r="N34" s="65"/>
    </row>
    <row r="35" spans="1:14" s="2" customFormat="1" ht="13.5" customHeight="1" x14ac:dyDescent="0.25">
      <c r="A35" s="16" t="s">
        <v>21</v>
      </c>
      <c r="B35" s="78">
        <v>14770.000000000002</v>
      </c>
      <c r="C35" s="3"/>
      <c r="D35" s="78">
        <v>23000</v>
      </c>
      <c r="E35" s="3"/>
      <c r="F35" s="78">
        <v>22000</v>
      </c>
      <c r="G35" s="3"/>
      <c r="H35" s="117"/>
      <c r="I35" s="3"/>
      <c r="J35" s="117"/>
      <c r="K35" s="3"/>
      <c r="L35" s="117"/>
      <c r="N35" s="65"/>
    </row>
    <row r="36" spans="1:14" s="2" customFormat="1" ht="15" x14ac:dyDescent="0.25">
      <c r="A36" s="85" t="s">
        <v>62</v>
      </c>
      <c r="B36" s="83">
        <f>SUM(B31:B35)</f>
        <v>225770</v>
      </c>
      <c r="C36" s="84"/>
      <c r="D36" s="83">
        <f>SUM(D31:D35)</f>
        <v>343000</v>
      </c>
      <c r="E36" s="84"/>
      <c r="F36" s="83">
        <f t="shared" ref="F36:L36" si="2">SUM(F31:F35)</f>
        <v>297000</v>
      </c>
      <c r="G36" s="83">
        <f t="shared" si="2"/>
        <v>0</v>
      </c>
      <c r="H36" s="83">
        <f t="shared" si="2"/>
        <v>0</v>
      </c>
      <c r="I36" s="83">
        <f t="shared" si="2"/>
        <v>0</v>
      </c>
      <c r="J36" s="83">
        <f t="shared" si="2"/>
        <v>0</v>
      </c>
      <c r="K36" s="83">
        <f t="shared" si="2"/>
        <v>0</v>
      </c>
      <c r="L36" s="83">
        <f t="shared" si="2"/>
        <v>0</v>
      </c>
      <c r="N36" s="65"/>
    </row>
    <row r="37" spans="1:14" s="2" customFormat="1" ht="15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N37" s="65"/>
    </row>
    <row r="38" spans="1:14" s="2" customFormat="1" ht="15" x14ac:dyDescent="0.25">
      <c r="A38" s="75" t="s">
        <v>49</v>
      </c>
      <c r="B38" s="76"/>
      <c r="C38" s="77"/>
      <c r="D38" s="76"/>
      <c r="E38" s="77"/>
      <c r="F38" s="76"/>
      <c r="G38" s="76"/>
      <c r="H38" s="76"/>
      <c r="I38" s="76"/>
      <c r="J38" s="76"/>
      <c r="K38" s="76"/>
      <c r="L38" s="76"/>
      <c r="N38" s="65"/>
    </row>
    <row r="39" spans="1:14" s="2" customFormat="1" ht="15" x14ac:dyDescent="0.25">
      <c r="A39" s="18" t="s">
        <v>24</v>
      </c>
      <c r="B39" s="78">
        <v>335000</v>
      </c>
      <c r="C39" s="3"/>
      <c r="D39" s="78">
        <v>741600</v>
      </c>
      <c r="E39" s="3"/>
      <c r="F39" s="117"/>
      <c r="G39" s="3"/>
      <c r="H39" s="117"/>
      <c r="I39" s="3"/>
      <c r="J39" s="117"/>
      <c r="K39" s="3"/>
      <c r="L39" s="117"/>
      <c r="N39" s="65"/>
    </row>
    <row r="40" spans="1:14" s="2" customFormat="1" ht="15" x14ac:dyDescent="0.25">
      <c r="A40" s="18" t="s">
        <v>63</v>
      </c>
      <c r="B40" s="78"/>
      <c r="C40" s="3"/>
      <c r="D40" s="78"/>
      <c r="E40" s="3"/>
      <c r="F40" s="117"/>
      <c r="G40" s="3"/>
      <c r="H40" s="117"/>
      <c r="I40" s="3"/>
      <c r="J40" s="117"/>
      <c r="K40" s="3"/>
      <c r="L40" s="117"/>
      <c r="N40" s="65"/>
    </row>
    <row r="41" spans="1:14" s="2" customFormat="1" ht="15" x14ac:dyDescent="0.25">
      <c r="A41" s="18" t="s">
        <v>26</v>
      </c>
      <c r="B41" s="78"/>
      <c r="C41" s="3"/>
      <c r="D41" s="78"/>
      <c r="E41" s="3"/>
      <c r="F41" s="117"/>
      <c r="G41" s="3"/>
      <c r="H41" s="117"/>
      <c r="I41" s="3"/>
      <c r="J41" s="117"/>
      <c r="K41" s="3"/>
      <c r="L41" s="117"/>
      <c r="N41" s="65"/>
    </row>
    <row r="42" spans="1:14" s="2" customFormat="1" ht="15" x14ac:dyDescent="0.25">
      <c r="A42" s="53" t="s">
        <v>61</v>
      </c>
      <c r="B42" s="79">
        <f>SUM(B39:B41)</f>
        <v>335000</v>
      </c>
      <c r="C42" s="3"/>
      <c r="D42" s="79">
        <f>SUM(D39:D41)</f>
        <v>741600</v>
      </c>
      <c r="E42" s="3"/>
      <c r="F42" s="117"/>
      <c r="G42" s="3"/>
      <c r="H42" s="117"/>
      <c r="I42" s="3"/>
      <c r="J42" s="117"/>
      <c r="K42" s="3"/>
      <c r="L42" s="117"/>
      <c r="N42" s="65"/>
    </row>
    <row r="43" spans="1:14" s="2" customFormat="1" ht="15" x14ac:dyDescent="0.25">
      <c r="A43" s="16" t="s">
        <v>18</v>
      </c>
      <c r="B43" s="78">
        <v>10000</v>
      </c>
      <c r="C43" s="3"/>
      <c r="D43" s="78">
        <v>10000</v>
      </c>
      <c r="E43" s="3"/>
      <c r="F43" s="117"/>
      <c r="G43" s="3"/>
      <c r="H43" s="117"/>
      <c r="I43" s="3"/>
      <c r="J43" s="117"/>
      <c r="K43" s="3"/>
      <c r="L43" s="117"/>
      <c r="N43" s="65"/>
    </row>
    <row r="44" spans="1:14" s="2" customFormat="1" ht="15" x14ac:dyDescent="0.25">
      <c r="A44" s="16" t="s">
        <v>19</v>
      </c>
      <c r="B44" s="78"/>
      <c r="C44" s="3"/>
      <c r="D44" s="78"/>
      <c r="E44" s="3"/>
      <c r="F44" s="117"/>
      <c r="G44" s="3"/>
      <c r="H44" s="117"/>
      <c r="I44" s="3"/>
      <c r="J44" s="117"/>
      <c r="K44" s="3"/>
      <c r="L44" s="117"/>
      <c r="N44" s="65"/>
    </row>
    <row r="45" spans="1:14" s="2" customFormat="1" ht="15" x14ac:dyDescent="0.25">
      <c r="A45" s="16" t="s">
        <v>20</v>
      </c>
      <c r="B45" s="78">
        <v>12000</v>
      </c>
      <c r="C45" s="3"/>
      <c r="D45" s="78">
        <v>20000</v>
      </c>
      <c r="E45" s="3"/>
      <c r="F45" s="117"/>
      <c r="G45" s="3"/>
      <c r="H45" s="117"/>
      <c r="I45" s="3"/>
      <c r="J45" s="117"/>
      <c r="K45" s="3"/>
      <c r="L45" s="117"/>
      <c r="N45" s="65"/>
    </row>
    <row r="46" spans="1:14" s="2" customFormat="1" ht="15" x14ac:dyDescent="0.25">
      <c r="A46" s="16" t="s">
        <v>21</v>
      </c>
      <c r="B46" s="78">
        <v>24978.500000000004</v>
      </c>
      <c r="C46" s="3"/>
      <c r="D46" s="78">
        <v>55379</v>
      </c>
      <c r="E46" s="3"/>
      <c r="F46" s="117"/>
      <c r="G46" s="3"/>
      <c r="H46" s="117"/>
      <c r="I46" s="3"/>
      <c r="J46" s="117"/>
      <c r="K46" s="3"/>
      <c r="L46" s="117"/>
      <c r="N46" s="65"/>
    </row>
    <row r="47" spans="1:14" s="2" customFormat="1" ht="15" x14ac:dyDescent="0.25">
      <c r="A47" s="85" t="s">
        <v>62</v>
      </c>
      <c r="B47" s="83">
        <f>SUM(B42:B46)</f>
        <v>381978.5</v>
      </c>
      <c r="C47" s="84"/>
      <c r="D47" s="83">
        <f>SUM(D42:D46)</f>
        <v>826979</v>
      </c>
      <c r="E47" s="84"/>
      <c r="F47" s="83"/>
      <c r="G47" s="83"/>
      <c r="H47" s="83"/>
      <c r="I47" s="83"/>
      <c r="J47" s="83"/>
      <c r="K47" s="83"/>
      <c r="L47" s="83"/>
      <c r="N47" s="65"/>
    </row>
    <row r="48" spans="1:14" s="2" customFormat="1" ht="15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N48" s="65"/>
    </row>
    <row r="49" spans="1:14" s="2" customFormat="1" ht="15" x14ac:dyDescent="0.25">
      <c r="A49" s="75" t="s">
        <v>50</v>
      </c>
      <c r="B49" s="76"/>
      <c r="C49" s="77"/>
      <c r="D49" s="76"/>
      <c r="E49" s="77"/>
      <c r="F49" s="76"/>
      <c r="G49" s="76"/>
      <c r="H49" s="76"/>
      <c r="I49" s="76"/>
      <c r="J49" s="76"/>
      <c r="K49" s="76"/>
      <c r="L49" s="76"/>
      <c r="N49" s="65"/>
    </row>
    <row r="50" spans="1:14" s="2" customFormat="1" ht="15" x14ac:dyDescent="0.25">
      <c r="A50" s="18" t="s">
        <v>24</v>
      </c>
      <c r="B50" s="117"/>
      <c r="C50" s="3"/>
      <c r="D50" s="117"/>
      <c r="E50" s="3"/>
      <c r="F50" s="117"/>
      <c r="G50" s="3"/>
      <c r="H50" s="117"/>
      <c r="I50" s="3"/>
      <c r="J50" s="117"/>
      <c r="K50" s="3"/>
      <c r="L50" s="117"/>
      <c r="N50" s="65"/>
    </row>
    <row r="51" spans="1:14" s="2" customFormat="1" ht="15" x14ac:dyDescent="0.25">
      <c r="A51" s="18" t="s">
        <v>63</v>
      </c>
      <c r="B51" s="117"/>
      <c r="C51" s="3"/>
      <c r="D51" s="117"/>
      <c r="E51" s="3"/>
      <c r="F51" s="117"/>
      <c r="G51" s="3"/>
      <c r="H51" s="117"/>
      <c r="I51" s="3"/>
      <c r="J51" s="117"/>
      <c r="K51" s="3"/>
      <c r="L51" s="117"/>
      <c r="N51" s="65"/>
    </row>
    <row r="52" spans="1:14" s="2" customFormat="1" ht="15" x14ac:dyDescent="0.25">
      <c r="A52" s="18" t="s">
        <v>26</v>
      </c>
      <c r="B52" s="117">
        <v>0</v>
      </c>
      <c r="C52" s="3"/>
      <c r="D52" s="117">
        <v>0</v>
      </c>
      <c r="E52" s="3"/>
      <c r="F52" s="117"/>
      <c r="G52" s="3"/>
      <c r="H52" s="117"/>
      <c r="I52" s="3"/>
      <c r="J52" s="117"/>
      <c r="K52" s="3"/>
      <c r="L52" s="117"/>
      <c r="N52" s="65"/>
    </row>
    <row r="53" spans="1:14" s="2" customFormat="1" ht="15" x14ac:dyDescent="0.25">
      <c r="A53" s="53" t="s">
        <v>61</v>
      </c>
      <c r="B53" s="118">
        <f>SUM(B50:B52)</f>
        <v>0</v>
      </c>
      <c r="C53" s="3"/>
      <c r="D53" s="118">
        <f>SUM(D50:D52)</f>
        <v>0</v>
      </c>
      <c r="E53" s="3"/>
      <c r="F53" s="117">
        <f>SUM(F50:F52)</f>
        <v>0</v>
      </c>
      <c r="G53" s="3"/>
      <c r="H53" s="117">
        <f>SUM(H50:H52)</f>
        <v>0</v>
      </c>
      <c r="I53" s="3"/>
      <c r="J53" s="117">
        <f>SUM(J50:J52)</f>
        <v>0</v>
      </c>
      <c r="K53" s="3"/>
      <c r="L53" s="117">
        <f>SUM(L50:L52)</f>
        <v>0</v>
      </c>
      <c r="N53" s="65"/>
    </row>
    <row r="54" spans="1:14" s="2" customFormat="1" ht="15" x14ac:dyDescent="0.25">
      <c r="A54" s="16" t="s">
        <v>18</v>
      </c>
      <c r="B54" s="117"/>
      <c r="C54" s="3"/>
      <c r="D54" s="117"/>
      <c r="E54" s="3"/>
      <c r="F54" s="117"/>
      <c r="G54" s="3"/>
      <c r="H54" s="117"/>
      <c r="I54" s="3"/>
      <c r="J54" s="117"/>
      <c r="K54" s="3"/>
      <c r="L54" s="117"/>
      <c r="N54" s="65"/>
    </row>
    <row r="55" spans="1:14" s="2" customFormat="1" ht="15" x14ac:dyDescent="0.25">
      <c r="A55" s="16" t="s">
        <v>19</v>
      </c>
      <c r="B55" s="117"/>
      <c r="C55" s="3"/>
      <c r="D55" s="117"/>
      <c r="E55" s="3"/>
      <c r="F55" s="117"/>
      <c r="G55" s="3"/>
      <c r="H55" s="117"/>
      <c r="I55" s="3"/>
      <c r="J55" s="117"/>
      <c r="K55" s="3"/>
      <c r="L55" s="117"/>
      <c r="N55" s="65"/>
    </row>
    <row r="56" spans="1:14" s="2" customFormat="1" ht="15" x14ac:dyDescent="0.25">
      <c r="A56" s="16" t="s">
        <v>20</v>
      </c>
      <c r="B56" s="117"/>
      <c r="C56" s="3"/>
      <c r="D56" s="117"/>
      <c r="E56" s="3"/>
      <c r="F56" s="117"/>
      <c r="G56" s="3"/>
      <c r="H56" s="117"/>
      <c r="I56" s="3"/>
      <c r="J56" s="117"/>
      <c r="K56" s="3"/>
      <c r="L56" s="117"/>
      <c r="N56" s="65"/>
    </row>
    <row r="57" spans="1:14" s="2" customFormat="1" ht="15" x14ac:dyDescent="0.25">
      <c r="A57" s="16" t="s">
        <v>21</v>
      </c>
      <c r="B57" s="117"/>
      <c r="C57" s="3"/>
      <c r="D57" s="117"/>
      <c r="E57" s="3"/>
      <c r="F57" s="117"/>
      <c r="G57" s="3"/>
      <c r="H57" s="117"/>
      <c r="I57" s="3"/>
      <c r="J57" s="117"/>
      <c r="K57" s="3"/>
      <c r="L57" s="117"/>
      <c r="N57" s="65"/>
    </row>
    <row r="58" spans="1:14" s="2" customFormat="1" ht="15" x14ac:dyDescent="0.25">
      <c r="A58" s="85" t="s">
        <v>62</v>
      </c>
      <c r="B58" s="83">
        <f>SUM(B53+B54+B55+B56+B57)</f>
        <v>0</v>
      </c>
      <c r="C58" s="84"/>
      <c r="D58" s="83"/>
      <c r="E58" s="84"/>
      <c r="F58" s="83">
        <f>SUM(F53+F54+F55+F56+F57)</f>
        <v>0</v>
      </c>
      <c r="G58" s="83">
        <f t="shared" ref="G58:L58" si="3">SUM(G53:G57)</f>
        <v>0</v>
      </c>
      <c r="H58" s="83">
        <f t="shared" si="3"/>
        <v>0</v>
      </c>
      <c r="I58" s="83">
        <f t="shared" si="3"/>
        <v>0</v>
      </c>
      <c r="J58" s="83">
        <f t="shared" si="3"/>
        <v>0</v>
      </c>
      <c r="K58" s="83">
        <f t="shared" si="3"/>
        <v>0</v>
      </c>
      <c r="L58" s="83">
        <f t="shared" si="3"/>
        <v>0</v>
      </c>
      <c r="N58" s="65"/>
    </row>
    <row r="59" spans="1:14" s="2" customFormat="1" ht="15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N59" s="65"/>
    </row>
    <row r="60" spans="1:14" s="2" customFormat="1" ht="15" x14ac:dyDescent="0.25">
      <c r="A60" s="75" t="s">
        <v>66</v>
      </c>
      <c r="B60" s="76"/>
      <c r="C60" s="77"/>
      <c r="D60" s="76"/>
      <c r="E60" s="77"/>
      <c r="F60" s="76"/>
      <c r="G60" s="76"/>
      <c r="H60" s="76"/>
      <c r="I60" s="76"/>
      <c r="J60" s="76"/>
      <c r="K60" s="76"/>
      <c r="L60" s="76"/>
      <c r="M60" s="2" t="s">
        <v>67</v>
      </c>
      <c r="N60" s="65"/>
    </row>
    <row r="61" spans="1:14" s="2" customFormat="1" ht="15" x14ac:dyDescent="0.25">
      <c r="A61" s="18" t="s">
        <v>24</v>
      </c>
      <c r="B61" s="78">
        <v>1955000</v>
      </c>
      <c r="C61" s="3"/>
      <c r="D61" s="78">
        <v>1555000</v>
      </c>
      <c r="E61" s="3"/>
      <c r="F61" s="78">
        <v>660000</v>
      </c>
      <c r="G61" s="3"/>
      <c r="H61" s="78">
        <v>385000</v>
      </c>
      <c r="I61" s="3"/>
      <c r="J61" s="78">
        <v>285000</v>
      </c>
      <c r="K61" s="3"/>
      <c r="L61" s="78">
        <v>130000</v>
      </c>
      <c r="N61" s="65"/>
    </row>
    <row r="62" spans="1:14" s="2" customFormat="1" ht="15" x14ac:dyDescent="0.25">
      <c r="A62" s="18" t="s">
        <v>63</v>
      </c>
      <c r="B62" s="78">
        <v>52927353</v>
      </c>
      <c r="C62" s="3"/>
      <c r="D62" s="78">
        <v>52927353</v>
      </c>
      <c r="E62" s="3"/>
      <c r="F62" s="78">
        <v>0</v>
      </c>
      <c r="G62" s="3"/>
      <c r="H62" s="78">
        <v>0</v>
      </c>
      <c r="I62" s="3"/>
      <c r="J62" s="78">
        <v>0</v>
      </c>
      <c r="K62" s="3"/>
      <c r="L62" s="78">
        <v>0</v>
      </c>
      <c r="M62" s="56"/>
      <c r="N62" s="65"/>
    </row>
    <row r="63" spans="1:14" s="2" customFormat="1" ht="15" x14ac:dyDescent="0.25">
      <c r="A63" s="18" t="s">
        <v>26</v>
      </c>
      <c r="B63" s="78">
        <v>425000</v>
      </c>
      <c r="C63" s="3"/>
      <c r="D63" s="78">
        <v>415000</v>
      </c>
      <c r="E63" s="3"/>
      <c r="F63" s="78">
        <v>290000</v>
      </c>
      <c r="G63" s="3"/>
      <c r="H63" s="78">
        <v>105000</v>
      </c>
      <c r="I63" s="3"/>
      <c r="J63" s="78">
        <v>110000</v>
      </c>
      <c r="K63" s="3"/>
      <c r="L63" s="78">
        <v>50000</v>
      </c>
      <c r="N63" s="65"/>
    </row>
    <row r="64" spans="1:14" s="2" customFormat="1" ht="15" x14ac:dyDescent="0.25">
      <c r="A64" s="53" t="s">
        <v>61</v>
      </c>
      <c r="B64" s="79">
        <f>SUM(B61:B63)</f>
        <v>55307353</v>
      </c>
      <c r="C64" s="3"/>
      <c r="D64" s="79">
        <f>SUM(D61:D63)</f>
        <v>54897353</v>
      </c>
      <c r="E64" s="3"/>
      <c r="F64" s="79">
        <f>SUM(F61:F63)</f>
        <v>950000</v>
      </c>
      <c r="G64" s="3"/>
      <c r="H64" s="79">
        <f>SUM(H61:H63)</f>
        <v>490000</v>
      </c>
      <c r="I64" s="3"/>
      <c r="J64" s="79">
        <f>SUM(J61:J63)</f>
        <v>395000</v>
      </c>
      <c r="K64" s="3"/>
      <c r="L64" s="79">
        <f>SUM(L61:L63)</f>
        <v>180000</v>
      </c>
      <c r="N64" s="65"/>
    </row>
    <row r="65" spans="1:17" s="2" customFormat="1" ht="15" x14ac:dyDescent="0.25">
      <c r="A65" s="16" t="s">
        <v>18</v>
      </c>
      <c r="B65" s="78">
        <v>60000</v>
      </c>
      <c r="C65" s="3"/>
      <c r="D65" s="78">
        <v>110000</v>
      </c>
      <c r="E65" s="3"/>
      <c r="F65" s="78">
        <v>40000</v>
      </c>
      <c r="G65" s="3"/>
      <c r="H65" s="78">
        <v>20000</v>
      </c>
      <c r="I65" s="3"/>
      <c r="J65" s="78">
        <v>20000</v>
      </c>
      <c r="K65" s="3"/>
      <c r="L65" s="78">
        <v>0</v>
      </c>
      <c r="N65" s="65"/>
    </row>
    <row r="66" spans="1:17" s="2" customFormat="1" ht="15" x14ac:dyDescent="0.25">
      <c r="A66" s="16" t="s">
        <v>19</v>
      </c>
      <c r="B66" s="78">
        <v>40000</v>
      </c>
      <c r="C66" s="3"/>
      <c r="D66" s="78">
        <v>0</v>
      </c>
      <c r="E66" s="3"/>
      <c r="F66" s="78">
        <v>0</v>
      </c>
      <c r="G66" s="3"/>
      <c r="H66" s="78">
        <v>0</v>
      </c>
      <c r="I66" s="3"/>
      <c r="J66" s="78">
        <v>0</v>
      </c>
      <c r="K66" s="3"/>
      <c r="L66" s="78">
        <v>0</v>
      </c>
      <c r="N66" s="65"/>
    </row>
    <row r="67" spans="1:17" s="2" customFormat="1" ht="15" x14ac:dyDescent="0.25">
      <c r="A67" s="16" t="s">
        <v>20</v>
      </c>
      <c r="B67" s="78">
        <v>20000</v>
      </c>
      <c r="C67" s="3"/>
      <c r="D67" s="78">
        <v>20000</v>
      </c>
      <c r="E67" s="3"/>
      <c r="F67" s="78">
        <v>20000</v>
      </c>
      <c r="G67" s="3"/>
      <c r="H67" s="78">
        <v>20000</v>
      </c>
      <c r="I67" s="3"/>
      <c r="J67" s="78">
        <v>20000</v>
      </c>
      <c r="K67" s="3"/>
      <c r="L67" s="78">
        <v>20000</v>
      </c>
      <c r="N67" s="65"/>
    </row>
    <row r="68" spans="1:17" s="2" customFormat="1" ht="15" x14ac:dyDescent="0.25">
      <c r="A68" s="16" t="s">
        <v>68</v>
      </c>
      <c r="B68" s="78">
        <v>750000</v>
      </c>
      <c r="C68" s="3"/>
      <c r="D68" s="78">
        <v>750000</v>
      </c>
      <c r="E68" s="3"/>
      <c r="F68" s="78">
        <v>750000</v>
      </c>
      <c r="G68" s="3"/>
      <c r="H68" s="78">
        <v>0</v>
      </c>
      <c r="I68" s="3"/>
      <c r="J68" s="78">
        <v>0</v>
      </c>
      <c r="K68" s="3"/>
      <c r="L68" s="78">
        <v>0</v>
      </c>
      <c r="N68" s="65"/>
    </row>
    <row r="69" spans="1:17" s="2" customFormat="1" ht="15" x14ac:dyDescent="0.25">
      <c r="A69" s="85" t="s">
        <v>62</v>
      </c>
      <c r="B69" s="83">
        <f>SUM(B64+B65+B66+B67+B68)</f>
        <v>56177353</v>
      </c>
      <c r="C69" s="84"/>
      <c r="D69" s="83">
        <f>SUM(D64+D65+D66+D67+D68)</f>
        <v>55777353</v>
      </c>
      <c r="E69" s="84"/>
      <c r="F69" s="83">
        <f>SUM(F64+F65+F66+F67+F68)</f>
        <v>1760000</v>
      </c>
      <c r="G69" s="83">
        <f t="shared" ref="G69:K69" si="4">SUM(G64+G65+G66+G67+G68)</f>
        <v>0</v>
      </c>
      <c r="H69" s="83">
        <f>SUM(H64+H65+H66+H67+H68)</f>
        <v>530000</v>
      </c>
      <c r="I69" s="83">
        <f t="shared" si="4"/>
        <v>0</v>
      </c>
      <c r="J69" s="83">
        <f>SUM(J64+J65+J66+J67+J68)</f>
        <v>435000</v>
      </c>
      <c r="K69" s="83">
        <f t="shared" si="4"/>
        <v>0</v>
      </c>
      <c r="L69" s="83">
        <f>SUM(L64+L65+L66+L67+L68)</f>
        <v>200000</v>
      </c>
      <c r="N69" s="65"/>
      <c r="O69" s="54"/>
      <c r="Q69" s="55"/>
    </row>
    <row r="70" spans="1:17" s="2" customFormat="1" ht="15" x14ac:dyDescent="0.25">
      <c r="A70" s="18"/>
      <c r="B70" s="12"/>
      <c r="C70" s="3"/>
      <c r="D70" s="12"/>
      <c r="E70" s="3"/>
      <c r="F70" s="12"/>
      <c r="G70" s="3"/>
      <c r="H70" s="12"/>
      <c r="I70" s="3"/>
      <c r="J70" s="12"/>
      <c r="K70" s="3"/>
      <c r="L70" s="12"/>
      <c r="N70" s="66"/>
    </row>
    <row r="71" spans="1:17" s="2" customFormat="1" ht="15" x14ac:dyDescent="0.25">
      <c r="A71" s="75" t="s">
        <v>53</v>
      </c>
      <c r="B71" s="76"/>
      <c r="C71" s="77"/>
      <c r="D71" s="76"/>
      <c r="E71" s="77"/>
      <c r="F71" s="120" t="s">
        <v>69</v>
      </c>
      <c r="G71" s="76"/>
      <c r="H71" s="120" t="s">
        <v>69</v>
      </c>
      <c r="I71" s="76"/>
      <c r="J71" s="76"/>
      <c r="K71" s="76"/>
      <c r="L71" s="76"/>
      <c r="N71" s="66"/>
    </row>
    <row r="72" spans="1:17" s="2" customFormat="1" ht="15" x14ac:dyDescent="0.25">
      <c r="A72" s="18" t="s">
        <v>24</v>
      </c>
      <c r="B72" s="78">
        <v>2000000</v>
      </c>
      <c r="C72" s="3"/>
      <c r="D72" s="78">
        <v>3280060.3</v>
      </c>
      <c r="E72" s="3"/>
      <c r="F72" s="78">
        <v>2000000</v>
      </c>
      <c r="G72" s="3"/>
      <c r="H72" s="78">
        <v>2000000</v>
      </c>
      <c r="I72" s="3"/>
      <c r="J72" s="117"/>
      <c r="K72" s="3"/>
      <c r="L72" s="117"/>
      <c r="N72" s="66"/>
    </row>
    <row r="73" spans="1:17" s="2" customFormat="1" ht="15" x14ac:dyDescent="0.25">
      <c r="A73" s="18" t="s">
        <v>63</v>
      </c>
      <c r="B73" s="78">
        <v>26500000</v>
      </c>
      <c r="C73" s="3"/>
      <c r="D73" s="78">
        <v>53000000</v>
      </c>
      <c r="E73" s="3"/>
      <c r="F73" s="78">
        <v>26500000</v>
      </c>
      <c r="G73" s="3"/>
      <c r="H73" s="78">
        <v>26500000</v>
      </c>
      <c r="I73" s="3"/>
      <c r="J73" s="117"/>
      <c r="K73" s="3"/>
      <c r="L73" s="117"/>
      <c r="N73" s="66"/>
    </row>
    <row r="74" spans="1:17" s="2" customFormat="1" ht="15" x14ac:dyDescent="0.25">
      <c r="A74" s="18" t="s">
        <v>26</v>
      </c>
      <c r="B74" s="78">
        <v>550000</v>
      </c>
      <c r="C74" s="3"/>
      <c r="D74" s="78">
        <v>844636.25</v>
      </c>
      <c r="E74" s="3"/>
      <c r="F74" s="78">
        <v>550000</v>
      </c>
      <c r="G74" s="3"/>
      <c r="H74" s="78">
        <v>550000</v>
      </c>
      <c r="I74" s="3"/>
      <c r="J74" s="117"/>
      <c r="K74" s="3"/>
      <c r="L74" s="117"/>
      <c r="N74" s="66"/>
    </row>
    <row r="75" spans="1:17" s="2" customFormat="1" ht="15" x14ac:dyDescent="0.25">
      <c r="A75" s="53" t="s">
        <v>61</v>
      </c>
      <c r="B75" s="79">
        <f>SUM(B72:B74)</f>
        <v>29050000</v>
      </c>
      <c r="C75" s="3"/>
      <c r="D75" s="79">
        <f>SUM(D72:D74)</f>
        <v>57124696.549999997</v>
      </c>
      <c r="E75" s="3"/>
      <c r="F75" s="79">
        <f>SUM(F72:F74)</f>
        <v>29050000</v>
      </c>
      <c r="G75" s="3"/>
      <c r="H75" s="79">
        <f>SUM(H72:H74)</f>
        <v>29050000</v>
      </c>
      <c r="I75" s="3"/>
      <c r="J75" s="117">
        <f>SUM(J72:J74)</f>
        <v>0</v>
      </c>
      <c r="K75" s="3"/>
      <c r="L75" s="117">
        <f>SUM(L72:L74)</f>
        <v>0</v>
      </c>
      <c r="N75" s="66"/>
    </row>
    <row r="76" spans="1:17" s="2" customFormat="1" ht="15" x14ac:dyDescent="0.25">
      <c r="A76" s="16" t="s">
        <v>18</v>
      </c>
      <c r="B76" s="78">
        <v>60000</v>
      </c>
      <c r="C76" s="3"/>
      <c r="D76" s="78">
        <v>100000</v>
      </c>
      <c r="E76" s="3"/>
      <c r="F76" s="78">
        <v>60000</v>
      </c>
      <c r="G76" s="3"/>
      <c r="H76" s="78">
        <v>60000</v>
      </c>
      <c r="I76" s="3"/>
      <c r="J76" s="117"/>
      <c r="K76" s="3"/>
      <c r="L76" s="117"/>
      <c r="N76" s="66"/>
    </row>
    <row r="77" spans="1:17" s="2" customFormat="1" ht="15" x14ac:dyDescent="0.25">
      <c r="A77" s="16" t="s">
        <v>19</v>
      </c>
      <c r="B77" s="78">
        <v>200000</v>
      </c>
      <c r="C77" s="3"/>
      <c r="D77" s="78">
        <v>350000</v>
      </c>
      <c r="E77" s="3"/>
      <c r="F77" s="78">
        <v>200000</v>
      </c>
      <c r="G77" s="3"/>
      <c r="H77" s="78">
        <v>200000</v>
      </c>
      <c r="I77" s="3"/>
      <c r="J77" s="117"/>
      <c r="K77" s="3"/>
      <c r="L77" s="117"/>
      <c r="N77" s="66"/>
    </row>
    <row r="78" spans="1:17" s="2" customFormat="1" ht="15" x14ac:dyDescent="0.25">
      <c r="A78" s="16" t="s">
        <v>20</v>
      </c>
      <c r="B78" s="78">
        <v>40000</v>
      </c>
      <c r="C78" s="3"/>
      <c r="D78" s="78">
        <v>40000</v>
      </c>
      <c r="E78" s="3"/>
      <c r="F78" s="78">
        <v>40000</v>
      </c>
      <c r="G78" s="3"/>
      <c r="H78" s="78">
        <v>40000</v>
      </c>
      <c r="I78" s="3"/>
      <c r="J78" s="117"/>
      <c r="K78" s="3"/>
      <c r="L78" s="117"/>
      <c r="N78" s="66"/>
    </row>
    <row r="79" spans="1:17" s="2" customFormat="1" ht="15" x14ac:dyDescent="0.25">
      <c r="A79" s="16" t="s">
        <v>68</v>
      </c>
      <c r="B79" s="78">
        <v>650000</v>
      </c>
      <c r="C79" s="3"/>
      <c r="D79" s="78">
        <v>1150000</v>
      </c>
      <c r="E79" s="3"/>
      <c r="F79" s="78">
        <v>650000</v>
      </c>
      <c r="G79" s="3"/>
      <c r="H79" s="78">
        <v>650000</v>
      </c>
      <c r="I79" s="3"/>
      <c r="J79" s="117"/>
      <c r="K79" s="3"/>
      <c r="L79" s="117"/>
      <c r="N79" s="66"/>
    </row>
    <row r="80" spans="1:17" s="2" customFormat="1" ht="15" x14ac:dyDescent="0.25">
      <c r="A80" s="85" t="s">
        <v>62</v>
      </c>
      <c r="B80" s="83">
        <f>SUM(B75+B76+B77+B78+B79)</f>
        <v>30000000</v>
      </c>
      <c r="C80" s="84"/>
      <c r="D80" s="83">
        <f>SUM(D75+D76+D77+D78+D79)</f>
        <v>58764696.549999997</v>
      </c>
      <c r="E80" s="84"/>
      <c r="F80" s="83">
        <f t="shared" ref="F80:L80" si="5">SUM(F75+F76+F77+F78+F79)</f>
        <v>30000000</v>
      </c>
      <c r="G80" s="83">
        <f t="shared" si="5"/>
        <v>0</v>
      </c>
      <c r="H80" s="83">
        <f t="shared" si="5"/>
        <v>30000000</v>
      </c>
      <c r="I80" s="83">
        <f t="shared" si="5"/>
        <v>0</v>
      </c>
      <c r="J80" s="83">
        <f t="shared" si="5"/>
        <v>0</v>
      </c>
      <c r="K80" s="83">
        <f t="shared" si="5"/>
        <v>0</v>
      </c>
      <c r="L80" s="83">
        <f t="shared" si="5"/>
        <v>0</v>
      </c>
      <c r="N80" s="66"/>
    </row>
    <row r="81" spans="1:32" s="2" customFormat="1" ht="15" x14ac:dyDescent="0.25">
      <c r="A81" s="18"/>
      <c r="B81" s="12"/>
      <c r="C81" s="3"/>
      <c r="D81" s="12"/>
      <c r="E81" s="3"/>
      <c r="F81" s="12"/>
      <c r="G81" s="3"/>
      <c r="H81" s="12"/>
      <c r="I81" s="3"/>
      <c r="J81" s="12"/>
      <c r="K81" s="3"/>
      <c r="L81" s="12"/>
      <c r="N81" s="66"/>
    </row>
    <row r="82" spans="1:32" s="9" customFormat="1" ht="15.75" thickBot="1" x14ac:dyDescent="0.3">
      <c r="A82" s="9" t="s">
        <v>54</v>
      </c>
      <c r="B82" s="80">
        <f>B9+B20+B31+B42+B53+B64+B75</f>
        <v>250412353</v>
      </c>
      <c r="C82" s="39"/>
      <c r="D82" s="80">
        <f>D9+D20+D31+D42+D53+D64+D75</f>
        <v>278833649.55000001</v>
      </c>
      <c r="E82" s="39"/>
      <c r="F82" s="80">
        <f>F9+F20+F31+F42+F53+F64+F75</f>
        <v>195775000</v>
      </c>
      <c r="G82" s="39"/>
      <c r="H82" s="80">
        <f>H9+H20+H31+H42+H53+H64+H75</f>
        <v>195060000</v>
      </c>
      <c r="I82" s="39"/>
      <c r="J82" s="80">
        <f>J9+J20+J31+J42+J53+J64+J75</f>
        <v>165915000</v>
      </c>
      <c r="K82" s="39"/>
      <c r="L82" s="80">
        <f>L9+L20+L31+L42+L53+L64+L75</f>
        <v>165700000</v>
      </c>
      <c r="N82" s="68"/>
    </row>
    <row r="83" spans="1:32" s="9" customFormat="1" ht="15.75" thickTop="1" x14ac:dyDescent="0.25">
      <c r="A83" s="42" t="s">
        <v>55</v>
      </c>
      <c r="G83" s="13"/>
      <c r="I83" s="13"/>
      <c r="K83" s="13"/>
      <c r="N83" s="68"/>
    </row>
    <row r="84" spans="1:32" s="9" customFormat="1" ht="15" x14ac:dyDescent="0.25">
      <c r="A84" s="18" t="s">
        <v>24</v>
      </c>
      <c r="B84" s="63">
        <f>B6+B17+B28+B39+B50+B61+B72</f>
        <v>18685000</v>
      </c>
      <c r="C84" s="58"/>
      <c r="D84" s="63">
        <f>D6+D17+D28+D39+D50+D61+D72</f>
        <v>20295360.300000001</v>
      </c>
      <c r="E84" s="58">
        <f t="shared" ref="E84" si="6">B84/B82</f>
        <v>7.4616925946939999E-2</v>
      </c>
      <c r="F84" s="63">
        <f>F6+F17+F28+F39+F50+F61+F72</f>
        <v>17685000</v>
      </c>
      <c r="G84" s="58">
        <f t="shared" ref="G84" si="7">F84/F82</f>
        <v>9.0333290767462646E-2</v>
      </c>
      <c r="H84" s="63">
        <f>H6+H17+H28+H39+H50+H61+H72</f>
        <v>17155000</v>
      </c>
      <c r="I84" s="58">
        <f t="shared" ref="I84" si="8">H84/H82</f>
        <v>8.7947298267199839E-2</v>
      </c>
      <c r="J84" s="63">
        <f>J6+J17+J28+J39+J50+J61+J72</f>
        <v>15055000</v>
      </c>
      <c r="K84" s="58">
        <f t="shared" ref="K84" si="9">J84/J82</f>
        <v>9.0739233945092368E-2</v>
      </c>
      <c r="L84" s="63">
        <f>L6+L17+L28+L39+L50+L61+L72</f>
        <v>14900000</v>
      </c>
      <c r="N84" s="68"/>
    </row>
    <row r="85" spans="1:32" s="9" customFormat="1" ht="15" x14ac:dyDescent="0.25">
      <c r="A85" s="18" t="s">
        <v>63</v>
      </c>
      <c r="B85" s="63">
        <f>B7+B18+B29+B40+B51+B62+B73</f>
        <v>228502353</v>
      </c>
      <c r="C85" s="58"/>
      <c r="D85" s="63">
        <f>D7+D18+D29+D40+D51+D62+D73</f>
        <v>255002353</v>
      </c>
      <c r="E85" s="58">
        <f t="shared" ref="E85" si="10">B85/B82</f>
        <v>0.91250431643042784</v>
      </c>
      <c r="F85" s="63">
        <f>F7+F18+F29+F40+F51+F62+F73</f>
        <v>175000000</v>
      </c>
      <c r="G85" s="58">
        <f t="shared" ref="G85" si="11">F85/F82</f>
        <v>0.89388328438258202</v>
      </c>
      <c r="H85" s="63">
        <f>H7+H18+H29+H40+H51+H62+H73</f>
        <v>175000000</v>
      </c>
      <c r="I85" s="58">
        <f t="shared" ref="I85" si="12">H85/H82</f>
        <v>0.89715984825181994</v>
      </c>
      <c r="J85" s="63">
        <f>J7+J18+J29+J40+J51+J62+J73</f>
        <v>148500000</v>
      </c>
      <c r="K85" s="58">
        <f t="shared" ref="K85" si="13">J85/J82</f>
        <v>0.89503661513425548</v>
      </c>
      <c r="L85" s="63">
        <f>L7+L18+L29+L40+L51+L62+L73</f>
        <v>148500000</v>
      </c>
      <c r="N85" s="68"/>
    </row>
    <row r="86" spans="1:32" ht="15" x14ac:dyDescent="0.25">
      <c r="A86" s="18" t="s">
        <v>26</v>
      </c>
      <c r="B86" s="63">
        <f>B8+B19+B30+B41+B52+B63+B74</f>
        <v>3225000</v>
      </c>
      <c r="C86" s="58"/>
      <c r="D86" s="63">
        <f>D8+D19+D30+D41+D52+D63+D74</f>
        <v>3535936.25</v>
      </c>
      <c r="E86" s="58">
        <f t="shared" ref="E86" si="14">B86/B82</f>
        <v>1.287875762263214E-2</v>
      </c>
      <c r="F86" s="63">
        <f>F8+F19+F30+F41+F52+F63+F74</f>
        <v>3090000</v>
      </c>
      <c r="G86" s="58">
        <f t="shared" ref="G86" si="15">F86/F82</f>
        <v>1.5783424849955305E-2</v>
      </c>
      <c r="H86" s="63">
        <f>H8+H19+H30+H41+H52+H63+H74</f>
        <v>2905000</v>
      </c>
      <c r="I86" s="58">
        <f t="shared" ref="I86" si="16">H86/H82</f>
        <v>1.4892853480980212E-2</v>
      </c>
      <c r="J86" s="63">
        <f>J8+J19+J30+J41+J52+J63+J74</f>
        <v>2360000</v>
      </c>
      <c r="K86" s="58">
        <f t="shared" ref="K86" si="17">J86/J82</f>
        <v>1.4224150920652141E-2</v>
      </c>
      <c r="L86" s="63">
        <f>L8+L19+L30+L41+L52+L63+L74</f>
        <v>2300000</v>
      </c>
    </row>
    <row r="87" spans="1:32" s="2" customFormat="1" ht="15" x14ac:dyDescent="0.25">
      <c r="B87" s="12"/>
      <c r="C87" s="3"/>
      <c r="D87" s="12"/>
      <c r="E87" s="3"/>
      <c r="F87" s="12"/>
      <c r="G87" s="3"/>
      <c r="H87" s="12"/>
      <c r="I87" s="3"/>
      <c r="J87" s="12"/>
      <c r="K87" s="3"/>
      <c r="L87" s="12"/>
      <c r="N87" s="65"/>
    </row>
    <row r="88" spans="1:32" s="2" customFormat="1" ht="15" x14ac:dyDescent="0.25">
      <c r="A88" s="16" t="s">
        <v>18</v>
      </c>
      <c r="B88" s="63">
        <f>B10+B21+B32+B43+B54+B65+B76</f>
        <v>475000</v>
      </c>
      <c r="C88" s="10"/>
      <c r="D88" s="63">
        <f>D10+D21+D32+D43+D54+D65+D76</f>
        <v>565000</v>
      </c>
      <c r="E88" s="10"/>
      <c r="F88" s="63">
        <f>F10+F21+F32+F43+F54+F65+F76</f>
        <v>445000</v>
      </c>
      <c r="G88" s="10"/>
      <c r="H88" s="63">
        <f>H10+H21+H32+H43+H54+H65+H76</f>
        <v>425000</v>
      </c>
      <c r="I88" s="10"/>
      <c r="J88" s="63">
        <f>J10+J21+J32+J43+J54+J65+J76</f>
        <v>365000</v>
      </c>
      <c r="K88" s="10"/>
      <c r="L88" s="63">
        <f>L10+L21+L32+L43+L54+L65+L76</f>
        <v>345000</v>
      </c>
      <c r="N88" s="65"/>
    </row>
    <row r="89" spans="1:32" s="9" customFormat="1" ht="15" x14ac:dyDescent="0.25">
      <c r="A89" s="16" t="s">
        <v>19</v>
      </c>
      <c r="B89" s="63">
        <f>B11+B22+B33+B44+B55+B66+B77</f>
        <v>490000</v>
      </c>
      <c r="C89" s="10"/>
      <c r="D89" s="63">
        <f>D11+D22+D33+D44+D55+D66+D77</f>
        <v>350000</v>
      </c>
      <c r="E89" s="10"/>
      <c r="F89" s="63">
        <f>F11+F22+F33+F44+F55+F66+F77</f>
        <v>450000</v>
      </c>
      <c r="G89" s="10"/>
      <c r="H89" s="63">
        <f>H11+H22+H33+H44+H55+H66+H77</f>
        <v>450000</v>
      </c>
      <c r="I89" s="10"/>
      <c r="J89" s="63">
        <f>J11+J22+J33+J44+J55+J66+J77</f>
        <v>250000</v>
      </c>
      <c r="K89" s="10"/>
      <c r="L89" s="63">
        <f>L11+L22+L33+L44+L55+L66+L77</f>
        <v>250000</v>
      </c>
      <c r="N89" s="68"/>
    </row>
    <row r="90" spans="1:32" s="2" customFormat="1" ht="15" x14ac:dyDescent="0.25">
      <c r="A90" s="16" t="s">
        <v>20</v>
      </c>
      <c r="B90" s="63">
        <f>B12+B23+B34+B45+B56+B67+B78</f>
        <v>263000</v>
      </c>
      <c r="C90" s="10"/>
      <c r="D90" s="63">
        <f>D12+D23+D34+D45+D56+D67+D78</f>
        <v>280000</v>
      </c>
      <c r="E90" s="10"/>
      <c r="F90" s="63">
        <f>F12+F23+F34+F45+F56+F67+F78</f>
        <v>260000</v>
      </c>
      <c r="G90" s="10"/>
      <c r="H90" s="63">
        <f>H12+H23+H34+H45+H56+H67+H78</f>
        <v>240000</v>
      </c>
      <c r="I90" s="10"/>
      <c r="J90" s="63">
        <f>J12+J23+J34+J45+J56+J67+J78</f>
        <v>200000</v>
      </c>
      <c r="K90" s="10"/>
      <c r="L90" s="63">
        <f>L12+L23+L34+L45+L56+L67+L78</f>
        <v>200000</v>
      </c>
      <c r="N90" s="65"/>
    </row>
    <row r="91" spans="1:32" s="2" customFormat="1" ht="15" x14ac:dyDescent="0.25">
      <c r="A91" s="16" t="s">
        <v>21</v>
      </c>
      <c r="B91" s="63">
        <f>B13+B24+B35+B46+B57+B68+B79</f>
        <v>2644748.5</v>
      </c>
      <c r="C91" s="10"/>
      <c r="D91" s="63">
        <f>D13+D24+D35+D46+D57+D68+D79</f>
        <v>3183379</v>
      </c>
      <c r="E91" s="10"/>
      <c r="F91" s="63">
        <f>F13+F24+F35+F46+F57+F68+F79</f>
        <v>2627000</v>
      </c>
      <c r="G91" s="10"/>
      <c r="H91" s="63">
        <f>H13+H24+H35+H46+H57+H68+H79</f>
        <v>1855000</v>
      </c>
      <c r="I91" s="10"/>
      <c r="J91" s="63">
        <f>J13+J24+J35+J46+J57+J68+J79</f>
        <v>1205000</v>
      </c>
      <c r="K91" s="10"/>
      <c r="L91" s="63">
        <f>L13+L24+L35+L46+L57+L68+L79</f>
        <v>1205000</v>
      </c>
      <c r="N91" s="65"/>
    </row>
    <row r="92" spans="1:32" s="2" customFormat="1" ht="15" x14ac:dyDescent="0.25">
      <c r="A92" s="1"/>
      <c r="B92" s="1"/>
      <c r="C92" s="1"/>
      <c r="D92" s="1"/>
      <c r="E92" s="1"/>
      <c r="F92" s="1"/>
      <c r="H92" s="1"/>
      <c r="J92" s="1"/>
      <c r="L92" s="1"/>
      <c r="N92" s="65"/>
    </row>
    <row r="93" spans="1:32" s="2" customFormat="1" ht="15" x14ac:dyDescent="0.25">
      <c r="A93" s="89" t="s">
        <v>70</v>
      </c>
      <c r="B93" s="60">
        <f>SUM(B84:B91)</f>
        <v>254285101.5</v>
      </c>
      <c r="C93" s="10"/>
      <c r="D93" s="60">
        <f>SUM(D84:D91)</f>
        <v>283212028.55000001</v>
      </c>
      <c r="E93" s="10"/>
      <c r="F93" s="60">
        <f>SUM(F84:F91)</f>
        <v>199557000</v>
      </c>
      <c r="H93" s="60">
        <f>SUM(H84:H91)</f>
        <v>198030000</v>
      </c>
      <c r="J93" s="60">
        <f>SUM(J84:J91)</f>
        <v>167935000</v>
      </c>
      <c r="L93" s="60">
        <f>SUM(L84:L91)</f>
        <v>167700000</v>
      </c>
      <c r="N93" s="65"/>
    </row>
    <row r="94" spans="1:32" s="2" customFormat="1" ht="15" x14ac:dyDescent="0.25">
      <c r="A94" s="5"/>
      <c r="B94" s="6"/>
      <c r="C94" s="5"/>
      <c r="D94" s="6"/>
      <c r="E94" s="5"/>
      <c r="F94" s="6"/>
      <c r="G94" s="5"/>
      <c r="H94" s="6"/>
      <c r="I94" s="5"/>
      <c r="J94" s="6"/>
      <c r="K94" s="5"/>
      <c r="L94" s="6"/>
      <c r="M94" s="5"/>
      <c r="N94" s="69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</row>
    <row r="95" spans="1:32" s="2" customFormat="1" ht="15" x14ac:dyDescent="0.25">
      <c r="A95" s="59"/>
      <c r="B95" s="110"/>
      <c r="C95" s="59"/>
      <c r="D95" s="110"/>
      <c r="E95" s="59"/>
      <c r="F95" s="110"/>
      <c r="G95" s="59"/>
      <c r="H95" s="110"/>
      <c r="I95" s="59"/>
      <c r="J95" s="110"/>
      <c r="K95" s="59"/>
      <c r="L95" s="110"/>
      <c r="N95" s="65"/>
    </row>
  </sheetData>
  <phoneticPr fontId="0" type="noConversion"/>
  <pageMargins left="0.23622047244094491" right="0.23622047244094491" top="0.55118110236220474" bottom="0.55118110236220474" header="0.31496062992125984" footer="0.31496062992125984"/>
  <pageSetup paperSize="9" scale="85" fitToHeight="0" orientation="landscape" r:id="rId1"/>
  <headerFooter alignWithMargins="0">
    <oddHeader>&amp;C&amp;F&amp;R&amp;A</oddHeader>
    <oddFooter>Side &amp;P af &amp;N</oddFooter>
  </headerFooter>
  <rowBreaks count="2" manualBreakCount="2">
    <brk id="26" max="11" man="1"/>
    <brk id="59" max="11" man="1"/>
  </rowBreaks>
  <ignoredErrors>
    <ignoredError sqref="E84:I86 B84:B8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6A4EA8CD694A448AAF29FEB1A8F245" ma:contentTypeVersion="18" ma:contentTypeDescription="Opret et nyt dokument." ma:contentTypeScope="" ma:versionID="2b82c56be75e88b67d449518db7d49cf">
  <xsd:schema xmlns:xsd="http://www.w3.org/2001/XMLSchema" xmlns:xs="http://www.w3.org/2001/XMLSchema" xmlns:p="http://schemas.microsoft.com/office/2006/metadata/properties" xmlns:ns2="0a33e1fb-23dc-4222-ac46-473c6a01316b" xmlns:ns3="3b2effea-7677-426a-abfa-e08815e88a3e" targetNamespace="http://schemas.microsoft.com/office/2006/metadata/properties" ma:root="true" ma:fieldsID="bae4ff3a6b6354d4fa2da1c956763673" ns2:_="" ns3:_="">
    <xsd:import namespace="0a33e1fb-23dc-4222-ac46-473c6a01316b"/>
    <xsd:import namespace="3b2effea-7677-426a-abfa-e08815e88a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3e1fb-23dc-4222-ac46-473c6a0131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c9f317a3-9525-4bf5-b194-1869bb4e8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effea-7677-426a-abfa-e08815e88a3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39cca5-46db-42bf-aa82-13451054610f}" ma:internalName="TaxCatchAll" ma:showField="CatchAllData" ma:web="3b2effea-7677-426a-abfa-e08815e88a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b2effea-7677-426a-abfa-e08815e88a3e">
      <UserInfo>
        <DisplayName>Bolette Kornum</DisplayName>
        <AccountId>13</AccountId>
        <AccountType/>
      </UserInfo>
    </SharedWithUsers>
    <TaxCatchAll xmlns="3b2effea-7677-426a-abfa-e08815e88a3e" xsi:nil="true"/>
    <lcf76f155ced4ddcb4097134ff3c332f xmlns="0a33e1fb-23dc-4222-ac46-473c6a01316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444BBE7-0356-44C8-A54B-58D90DD6DF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F81DED-1BB2-45EA-A079-EE195B4510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33e1fb-23dc-4222-ac46-473c6a01316b"/>
    <ds:schemaRef ds:uri="3b2effea-7677-426a-abfa-e08815e88a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13E79FE-5256-43CE-8A00-CDE6691F2BAF}">
  <ds:schemaRefs>
    <ds:schemaRef ds:uri="http://schemas.microsoft.com/office/2006/metadata/properties"/>
    <ds:schemaRef ds:uri="http://schemas.microsoft.com/office/infopath/2007/PartnerControls"/>
    <ds:schemaRef ds:uri="3b2effea-7677-426a-abfa-e08815e88a3e"/>
    <ds:schemaRef ds:uri="0a33e1fb-23dc-4222-ac46-473c6a0131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4</vt:i4>
      </vt:variant>
    </vt:vector>
  </HeadingPairs>
  <TitlesOfParts>
    <vt:vector size="7" baseType="lpstr">
      <vt:lpstr>1 - Resumé</vt:lpstr>
      <vt:lpstr>2 - Outcomes</vt:lpstr>
      <vt:lpstr>3 - Omkostningskategorier</vt:lpstr>
      <vt:lpstr>'1 - Resumé'!Udskriftsområde</vt:lpstr>
      <vt:lpstr>'2 - Outcomes'!Udskriftsområde</vt:lpstr>
      <vt:lpstr>'3 - Omkostningskategorier'!Udskriftsområde</vt:lpstr>
      <vt:lpstr>'3 - Omkostningskategorier'!Udskriftstitler</vt:lpstr>
    </vt:vector>
  </TitlesOfParts>
  <Manager/>
  <Company>Udenrigsministeriet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Bolette Kornum</dc:creator>
  <cp:keywords/>
  <dc:description/>
  <cp:lastModifiedBy>Helene Kannegaard</cp:lastModifiedBy>
  <cp:revision/>
  <dcterms:created xsi:type="dcterms:W3CDTF">2000-12-20T09:29:33Z</dcterms:created>
  <dcterms:modified xsi:type="dcterms:W3CDTF">2024-11-01T14:13:24Z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1030	1030</vt:lpwstr>
  </property>
  <property fmtid="{D5CDD505-2E9C-101B-9397-08002B2CF9AE}" pid="3" name="ContentTypeId">
    <vt:lpwstr>0x010100DF6A4EA8CD694A448AAF29FEB1A8F245</vt:lpwstr>
  </property>
  <property fmtid="{D5CDD505-2E9C-101B-9397-08002B2CF9AE}" pid="4" name="Order">
    <vt:r8>753200</vt:r8>
  </property>
  <property fmtid="{D5CDD505-2E9C-101B-9397-08002B2CF9AE}" pid="5" name="MediaServiceImageTags">
    <vt:lpwstr/>
  </property>
</Properties>
</file>